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drawings/drawing18.xml" ContentType="application/vnd.openxmlformats-officedocument.drawing+xml"/>
  <Override PartName="/xl/tables/table17.xml" ContentType="application/vnd.openxmlformats-officedocument.spreadsheetml.table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drawings/drawing21.xml" ContentType="application/vnd.openxmlformats-officedocument.drawing+xml"/>
  <Override PartName="/xl/tables/table20.xml" ContentType="application/vnd.openxmlformats-officedocument.spreadsheetml.table+xml"/>
  <Override PartName="/xl/drawings/drawing22.xml" ContentType="application/vnd.openxmlformats-officedocument.drawing+xml"/>
  <Override PartName="/xl/tables/table21.xml" ContentType="application/vnd.openxmlformats-officedocument.spreadsheetml.table+xml"/>
  <Override PartName="/xl/drawings/drawing23.xml" ContentType="application/vnd.openxmlformats-officedocument.drawing+xml"/>
  <Override PartName="/xl/tables/table22.xml" ContentType="application/vnd.openxmlformats-officedocument.spreadsheetml.table+xml"/>
  <Override PartName="/xl/drawings/drawing24.xml" ContentType="application/vnd.openxmlformats-officedocument.drawing+xml"/>
  <Override PartName="/xl/tables/table23.xml" ContentType="application/vnd.openxmlformats-officedocument.spreadsheetml.table+xml"/>
  <Override PartName="/xl/drawings/drawing25.xml" ContentType="application/vnd.openxmlformats-officedocument.drawing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MIP/KVIETIMAI/MIP 14 kvietimas/Svetainei info/"/>
    </mc:Choice>
  </mc:AlternateContent>
  <xr:revisionPtr revIDLastSave="317" documentId="114_{DCEA3821-AA3D-43C9-B172-07068ADF0AB2}" xr6:coauthVersionLast="47" xr6:coauthVersionMax="47" xr10:uidLastSave="{026CB258-41F2-43CE-BA53-F49A8FB3FECD}"/>
  <bookViews>
    <workbookView xWindow="-108" yWindow="-108" windowWidth="23256" windowHeight="12456" activeTab="2" xr2:uid="{DF0DDB33-7B46-2841-8B64-D7D467329DC3}"/>
  </bookViews>
  <sheets>
    <sheet name="suvestinė" sheetId="27" r:id="rId1"/>
    <sheet name="A III" sheetId="1" r:id="rId2"/>
    <sheet name="A IV" sheetId="2" r:id="rId3"/>
    <sheet name="B III" sheetId="4" r:id="rId4"/>
    <sheet name="B IV" sheetId="5" r:id="rId5"/>
    <sheet name="C III" sheetId="6" r:id="rId6"/>
    <sheet name="C IV" sheetId="7" r:id="rId7"/>
    <sheet name="D III" sheetId="8" r:id="rId8"/>
    <sheet name="D IV" sheetId="9" r:id="rId9"/>
    <sheet name="E III" sheetId="10" r:id="rId10"/>
    <sheet name="E IV" sheetId="11" r:id="rId11"/>
    <sheet name="G III" sheetId="12" r:id="rId12"/>
    <sheet name="G IV" sheetId="13" r:id="rId13"/>
    <sheet name="H III" sheetId="14" r:id="rId14"/>
    <sheet name="H IV" sheetId="15" r:id="rId15"/>
    <sheet name="I III" sheetId="18" r:id="rId16"/>
    <sheet name="I IV" sheetId="17" r:id="rId17"/>
    <sheet name="K1 III" sheetId="16" r:id="rId18"/>
    <sheet name="K1 IV" sheetId="19" r:id="rId19"/>
    <sheet name="K2 III" sheetId="20" r:id="rId20"/>
    <sheet name="K2 IV" sheetId="21" r:id="rId21"/>
    <sheet name="L III" sheetId="22" r:id="rId22"/>
    <sheet name="L IV" sheetId="23" r:id="rId23"/>
    <sheet name="T III" sheetId="25" r:id="rId24"/>
    <sheet name="T IV" sheetId="26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4" l="1"/>
  <c r="N41" i="1"/>
  <c r="I41" i="27"/>
  <c r="H41" i="27"/>
  <c r="F41" i="27"/>
  <c r="E41" i="27"/>
  <c r="D41" i="27"/>
  <c r="C41" i="27"/>
  <c r="N17" i="26" l="1"/>
  <c r="N35" i="25"/>
  <c r="N25" i="23"/>
  <c r="N30" i="22"/>
  <c r="N22" i="21"/>
  <c r="N29" i="20"/>
  <c r="N22" i="19"/>
  <c r="N24" i="18"/>
  <c r="N15" i="17"/>
  <c r="N34" i="16"/>
  <c r="N27" i="15"/>
  <c r="N33" i="14"/>
  <c r="N23" i="13"/>
  <c r="N33" i="12"/>
  <c r="N14" i="11"/>
  <c r="N30" i="10"/>
  <c r="N18" i="9"/>
  <c r="N29" i="8"/>
  <c r="N17" i="7"/>
  <c r="N40" i="6"/>
  <c r="N28" i="5"/>
  <c r="N22" i="2"/>
</calcChain>
</file>

<file path=xl/sharedStrings.xml><?xml version="1.0" encoding="utf-8"?>
<sst xmlns="http://schemas.openxmlformats.org/spreadsheetml/2006/main" count="4022" uniqueCount="693">
  <si>
    <t>Mokslininkų grupių projektai XIV kvietimas</t>
  </si>
  <si>
    <t>Grupė</t>
  </si>
  <si>
    <t>Paraiškos reg. Nr.</t>
  </si>
  <si>
    <t>Galutinė įverčių suma</t>
  </si>
  <si>
    <t>Ekspertinė išvada</t>
  </si>
  <si>
    <t>Vieta pirmumo eilėje (N - nefinansuotini)</t>
  </si>
  <si>
    <t>Finansavimas</t>
  </si>
  <si>
    <t>Projekto vadovas</t>
  </si>
  <si>
    <t>Projekto pavadinimas</t>
  </si>
  <si>
    <t>Vykdančioji institucija</t>
  </si>
  <si>
    <t>Skiriamos lėšos, iš viso</t>
  </si>
  <si>
    <t>III</t>
  </si>
  <si>
    <t>P-MIP-25-586</t>
  </si>
  <si>
    <t>Finansuotinas</t>
  </si>
  <si>
    <t>Finansuojamas</t>
  </si>
  <si>
    <t>Yakov Kuzyakov</t>
  </si>
  <si>
    <t>Dirvožemio sveikata ir anglies ūkininkavimas: Kernza daugiamečių javų šaknų ir bioporų tinklų dirvožemyje vaidmuo</t>
  </si>
  <si>
    <t>Vytauto Didžiojo universitetas</t>
  </si>
  <si>
    <t>P-MIP-25-132</t>
  </si>
  <si>
    <t>Huminių medžiagų indėlis į aplinkai pavojingų sintetinių polimerų sulaikymą ir mobilumą dirvožemio sistemose</t>
  </si>
  <si>
    <t>Lietuvos agrarinių ir miškų mokslų centras</t>
  </si>
  <si>
    <t>P-MIP-25-301</t>
  </si>
  <si>
    <t>Rytis Rugienius</t>
  </si>
  <si>
    <t>Ribes ir Prunus genotipų užsigrūdinimo įvertinimas kriosaugojimui in vitro</t>
  </si>
  <si>
    <t>P-MIP-25-386</t>
  </si>
  <si>
    <t>Artūras Šiukščius</t>
  </si>
  <si>
    <t>Paukščių kepenų riebalų rūgščių sudėties modifikavimas, panaudojant vietinius aliejaus pramonės antrinius produktus turtingus n-3 PUFA.</t>
  </si>
  <si>
    <t>Lietuvos sveikatos mokslų universitetas</t>
  </si>
  <si>
    <t>P-MIP-25-438</t>
  </si>
  <si>
    <t>Gintarė Sujetovienė</t>
  </si>
  <si>
    <t>Integruotas šaudyklų dirvožemio užterštumo vertinimas ir jų atkūrimas: nuo mokslinių tyrimų prie praktinio įgyvendinimo</t>
  </si>
  <si>
    <t>P-MIP-25-577</t>
  </si>
  <si>
    <t>Jurga Jankauskienė</t>
  </si>
  <si>
    <t>Probiotikų vaidmuo mažinant herbicidų poveikį žieminiams kviečiams klimato kaitos sąlygomis: fiziologiniai,patologiniai ir ekotoksikologiniai aspektai</t>
  </si>
  <si>
    <t>Valstybinis mokslinių tyrimų institutas Gamtos tyrimų centras</t>
  </si>
  <si>
    <t>P-MIP-25-233</t>
  </si>
  <si>
    <t>Nefinansuojamas</t>
  </si>
  <si>
    <t>P-MIP-25-219</t>
  </si>
  <si>
    <t>Kauno technologijos universitetas</t>
  </si>
  <si>
    <t>P-MIP-25-93</t>
  </si>
  <si>
    <t>P-MIP-25-45</t>
  </si>
  <si>
    <t>P-MIP-25-153</t>
  </si>
  <si>
    <t>P-MIP-25-252</t>
  </si>
  <si>
    <t>P-MIP-25-411</t>
  </si>
  <si>
    <t>P-MIP-25-544</t>
  </si>
  <si>
    <t>P-MIP-25-479</t>
  </si>
  <si>
    <t>P-MIP-25-99</t>
  </si>
  <si>
    <t>P-MIP-25-436</t>
  </si>
  <si>
    <t>P-MIP-25-410</t>
  </si>
  <si>
    <t>P-MIP-25-53</t>
  </si>
  <si>
    <t>P-MIP-25-258</t>
  </si>
  <si>
    <t>P-MIP-25-204</t>
  </si>
  <si>
    <t>P-MIP-25-388</t>
  </si>
  <si>
    <t>P-MIP-25-26</t>
  </si>
  <si>
    <t>P-MIP-25-74</t>
  </si>
  <si>
    <t>P-MIP-25-9</t>
  </si>
  <si>
    <t>P-MIP-25-4</t>
  </si>
  <si>
    <t>P-MIP-25-77</t>
  </si>
  <si>
    <t>P-MIP-25-123</t>
  </si>
  <si>
    <t>Nefinansuotinas</t>
  </si>
  <si>
    <t>N</t>
  </si>
  <si>
    <t>P-MIP-25-16</t>
  </si>
  <si>
    <t>P-MIP-25-7</t>
  </si>
  <si>
    <t>P-MIP-25-100</t>
  </si>
  <si>
    <t>Skiriamos lėšos, iš viso:</t>
  </si>
  <si>
    <t>Eil. Nr.</t>
  </si>
  <si>
    <t>IV</t>
  </si>
  <si>
    <t>P-MIP-25-491</t>
  </si>
  <si>
    <t>Jurgita Aksomaitienė</t>
  </si>
  <si>
    <t>Campylobacter jejuni bakterijų genomų raidos pokyčių įtaka atsparumo antimikrobinėms medžiagoms išsivystymui</t>
  </si>
  <si>
    <t>P-MIP-25-90</t>
  </si>
  <si>
    <t>Artemisia dubia biomasės daugiafunkciškumo panaudojimas tvariai dirvožemio sveikatai ir augalų apsaugai vidutinio klimato agroekosistemose užtikrinti</t>
  </si>
  <si>
    <t>P-MIP-25-65</t>
  </si>
  <si>
    <t>P-MIP-25-15</t>
  </si>
  <si>
    <t>P-MIP-25-5</t>
  </si>
  <si>
    <t>P-MIP-25-60</t>
  </si>
  <si>
    <t>P-MIP-25-49</t>
  </si>
  <si>
    <t>P-MIP-25-534</t>
  </si>
  <si>
    <t>P-MIP-25-62</t>
  </si>
  <si>
    <t>P-MIP-25-104</t>
  </si>
  <si>
    <t>P-MIP-25-503</t>
  </si>
  <si>
    <t>P-MIP-25-481</t>
  </si>
  <si>
    <t>P-MIP-25-115</t>
  </si>
  <si>
    <t>Rytis Prekeris</t>
  </si>
  <si>
    <t>Molekuliniai mechanizmai, reguliuojantys chromotripsio kontrolę ląstelių mitozės metu</t>
  </si>
  <si>
    <t>P-MIP-25-313</t>
  </si>
  <si>
    <t>Artūras Petronis</t>
  </si>
  <si>
    <t>Epigenetinio amžiaus cikliškumas: paplitimas, įtaka ir sprendimo būdai</t>
  </si>
  <si>
    <t>Vilniaus universitetas</t>
  </si>
  <si>
    <t>P-MIP-25-529</t>
  </si>
  <si>
    <t>Jaunius Urbonavičius</t>
  </si>
  <si>
    <t>Natūraliai modifikuotų heterociklinių bazių fermentinių demetilinimo kelių iššifravimas</t>
  </si>
  <si>
    <t>Vilniaus Gedimino technikos universitetas</t>
  </si>
  <si>
    <t>P-MIP-25-493</t>
  </si>
  <si>
    <t>Rūta Aldonytė</t>
  </si>
  <si>
    <t>Įkvepiamos padangų kilmės mikro- ir nanoplastiko dalelės: apibūdinimas, skvarba ir poveikis kvėpavimo takų bei plaučių audiniams in vitro</t>
  </si>
  <si>
    <t>Valstybinis mokslinių tyrimų institutas Inovatyvios medicinos centras</t>
  </si>
  <si>
    <t>P-MIP-25-427</t>
  </si>
  <si>
    <t>P-MIP-25-64</t>
  </si>
  <si>
    <t>P-MIP-25-560</t>
  </si>
  <si>
    <t>P-MIP-25-351</t>
  </si>
  <si>
    <t>P-MIP-25-216</t>
  </si>
  <si>
    <t>P-MIP-25-442</t>
  </si>
  <si>
    <t>Klaipėdos universitetas</t>
  </si>
  <si>
    <t>P-MIP-25-269</t>
  </si>
  <si>
    <t>P-MIP-25-287</t>
  </si>
  <si>
    <t>P-MIP-25-293</t>
  </si>
  <si>
    <t>Nacionalinis vėžio institutas</t>
  </si>
  <si>
    <t>P-MIP-25-257</t>
  </si>
  <si>
    <t>P-MIP-25-396</t>
  </si>
  <si>
    <t>P-MIP-25-127</t>
  </si>
  <si>
    <t>P-MIP-25-189</t>
  </si>
  <si>
    <t>P-MIP-25-31</t>
  </si>
  <si>
    <t>P-MIP-25-29</t>
  </si>
  <si>
    <t>Patrick Pausch</t>
  </si>
  <si>
    <t>Naujos kartos IV-A tipo genomo redagavimo įrankių ir jų pristatymo vektorių kūrimas</t>
  </si>
  <si>
    <t>P-MIP-25-164</t>
  </si>
  <si>
    <t>Liepa Gasiulė</t>
  </si>
  <si>
    <t>Badaujantis genomas: metionino stokos epigenominiai pėdsakai vėžinėse ląstelėse</t>
  </si>
  <si>
    <t>P-MIP-25-163</t>
  </si>
  <si>
    <t>Agota Aučynaitė</t>
  </si>
  <si>
    <t>Nukleozidų desulfidazės bakterijų patogeniškume</t>
  </si>
  <si>
    <t>P-MIP-25-528</t>
  </si>
  <si>
    <t>Alisa Gricajeva</t>
  </si>
  <si>
    <t>Kvorumo jutimo vaidmuo termofilinių maisto pramonei svarbių bakterijų bioplėvelės vystymosi dinamikoje: reguliavimas ir kontrolės strategijos</t>
  </si>
  <si>
    <t>P-MIP-25-359</t>
  </si>
  <si>
    <t>P-MIP-25-72</t>
  </si>
  <si>
    <t>P-MIP-25-356</t>
  </si>
  <si>
    <t>P-MIP-25-246</t>
  </si>
  <si>
    <t>P-MIP-25-156</t>
  </si>
  <si>
    <t>P-MIP-25-251</t>
  </si>
  <si>
    <t>P-MIP-25-350</t>
  </si>
  <si>
    <t>P-MIP-25-78</t>
  </si>
  <si>
    <t>P-MIP-25-159</t>
  </si>
  <si>
    <t>P-MIP-25-311</t>
  </si>
  <si>
    <t>P-MIP-25-476</t>
  </si>
  <si>
    <t>P-MIP-25-318</t>
  </si>
  <si>
    <t>P-MIP-25-144</t>
  </si>
  <si>
    <t>P-MIP-25-511</t>
  </si>
  <si>
    <t>P-MIP-25-556</t>
  </si>
  <si>
    <t>Roland Tomasiunas</t>
  </si>
  <si>
    <t>Antrą optinę harmoniką generuojančių prietaisų link: optinio polinimo III-grupės nitridų bangolaidžiuose tyrimas</t>
  </si>
  <si>
    <t>P-MIP-25-352</t>
  </si>
  <si>
    <t>Aleksėj Rodin</t>
  </si>
  <si>
    <t>Netiesinės sklaidos impulsų spūdos metodų, skirtų naujos kartos femtosekundiniams lazeriams, tyrimas</t>
  </si>
  <si>
    <t>Valstybinis mokslinių tyrimų institutas Fizinių ir technologijos mokslų centras</t>
  </si>
  <si>
    <t>P-MIP-25-44</t>
  </si>
  <si>
    <t>Audrius Dubietis</t>
  </si>
  <si>
    <t>Pažangūs didelio pasikartojimo dažnio ir didelės vidutinės galios optiniai parametriniai stiprintuvai vidurinėje infraraudonojoje spektro srityje</t>
  </si>
  <si>
    <t>P-MIP-25-182</t>
  </si>
  <si>
    <t>Zigmas Balevičius</t>
  </si>
  <si>
    <t>Fluorescencijos gyvavimo trukmės detekcija stipriosios sąveikos režime naudojant kvantinę interferenciją</t>
  </si>
  <si>
    <t>P-MIP-25-421</t>
  </si>
  <si>
    <t>Saulius Tumėnas</t>
  </si>
  <si>
    <t>CuPt-fazės bismidų optinė anizotropija ir teraherzinės spinduliuotės poliarizacinis valdymas</t>
  </si>
  <si>
    <t>P-MIP-25-96</t>
  </si>
  <si>
    <t>Arnoldas Deltuva</t>
  </si>
  <si>
    <t>Teorinis hiperbranduolinių reakcijų modeliavimas</t>
  </si>
  <si>
    <t>P-MIP-25-214</t>
  </si>
  <si>
    <t>P-MIP-25-468</t>
  </si>
  <si>
    <t>P-MIP-25-409</t>
  </si>
  <si>
    <t>P-MIP-25-450</t>
  </si>
  <si>
    <t>P-MIP-25-315</t>
  </si>
  <si>
    <t>P-MIP-25-326</t>
  </si>
  <si>
    <t>P-MIP-25-563</t>
  </si>
  <si>
    <t>P-MIP-25-97</t>
  </si>
  <si>
    <t>P-MIP-25-17</t>
  </si>
  <si>
    <t>P-MIP-25-143</t>
  </si>
  <si>
    <t>P-MIP-25-186</t>
  </si>
  <si>
    <t>P-MIP-25-221</t>
  </si>
  <si>
    <t>P-MIP-25-242</t>
  </si>
  <si>
    <t>P-MIP-25-539</t>
  </si>
  <si>
    <t>Lietuvos energetikos institutas</t>
  </si>
  <si>
    <t>P-MIP-25-82</t>
  </si>
  <si>
    <t>P-MIP-25-136</t>
  </si>
  <si>
    <t>P-MIP-25-151</t>
  </si>
  <si>
    <t>P-MIP-25-519</t>
  </si>
  <si>
    <t>P-MIP-25-222</t>
  </si>
  <si>
    <t>P-MIP-25-464</t>
  </si>
  <si>
    <t>P-MIP-25-535</t>
  </si>
  <si>
    <t>P-MIP-25-113</t>
  </si>
  <si>
    <t>P-MIP-25-249</t>
  </si>
  <si>
    <t>P-MIP-25-139</t>
  </si>
  <si>
    <t>P-MIP-25-587</t>
  </si>
  <si>
    <t>Žydrūnas Podlipskas</t>
  </si>
  <si>
    <t>V-tipo defektai InGaN junginiuose: daugiamatis tyrimas kenksmingiems ir kartu naudingiems nitridinių darinių defektams atskleisti</t>
  </si>
  <si>
    <t>P-MIP-25-570</t>
  </si>
  <si>
    <t>P-MIP-25-333</t>
  </si>
  <si>
    <t>P-MIP-25-554</t>
  </si>
  <si>
    <t>P-MIP-25-291</t>
  </si>
  <si>
    <t>P-MIP-25-405</t>
  </si>
  <si>
    <t>P-MIP-25-404</t>
  </si>
  <si>
    <t>P-MIP-25-168</t>
  </si>
  <si>
    <t>Rimvydas Stonys</t>
  </si>
  <si>
    <t>Aplinkai nekenksmingų kompozitų kūrimas su sunkiai perdirbamomis dulkių atliekomis</t>
  </si>
  <si>
    <t>P-MIP-25-424</t>
  </si>
  <si>
    <t>Marius Franckevicius</t>
  </si>
  <si>
    <t>Aplinkai draugiškų AgBiS2 plonų sluoksnių formavimas vakuuminiais metodais ir jų taikymas optoelektronikoje</t>
  </si>
  <si>
    <t>P-MIP-25-531</t>
  </si>
  <si>
    <t>Viktor Gribniak</t>
  </si>
  <si>
    <t>Elektrai laidžių polimerinių (nano)kompozitų kūrimas ir taikymas mechaniškai atsparių objektų su integruotais jutikliais adityviajai gamybai</t>
  </si>
  <si>
    <t>P-MIP-25-414</t>
  </si>
  <si>
    <t>Mangirdas Malinauskas</t>
  </si>
  <si>
    <t>Žalios dervos neorganinių darinių lazerinei 3D nanolitografijai</t>
  </si>
  <si>
    <t>P-MIP-25-543</t>
  </si>
  <si>
    <t>P-MIP-25-537</t>
  </si>
  <si>
    <t>P-MIP-25-551</t>
  </si>
  <si>
    <t>P-MIP-25-89</t>
  </si>
  <si>
    <t>P-MIP-25-317</t>
  </si>
  <si>
    <t>P-MIP-25-366</t>
  </si>
  <si>
    <t>P-MIP-25-237</t>
  </si>
  <si>
    <t>P-MIP-25-102</t>
  </si>
  <si>
    <t>P-MIP-25-200</t>
  </si>
  <si>
    <t>P-MIP-25-486</t>
  </si>
  <si>
    <t>P-MIP-25-148</t>
  </si>
  <si>
    <t>P-MIP-25-504</t>
  </si>
  <si>
    <t>P-MIP-25-1</t>
  </si>
  <si>
    <t>P-MIP-25-465</t>
  </si>
  <si>
    <t>P-MIP-25-507</t>
  </si>
  <si>
    <t>P-MIP-25-431</t>
  </si>
  <si>
    <t>Sigita Grauželienė</t>
  </si>
  <si>
    <t>Iš cinamono gaunami savaime gyjantys fotokietinami vitrimerai</t>
  </si>
  <si>
    <t>P-MIP-25-490</t>
  </si>
  <si>
    <t>Simas Melnikas</t>
  </si>
  <si>
    <t>Daugiasluoksnių nanostruktūrinių dangų  vystymas sustiprinto visiško vidaus atspindžio Nd:YAG kristalams užtikrinimui</t>
  </si>
  <si>
    <t>P-MIP-25-532</t>
  </si>
  <si>
    <t>P-MIP-25-184</t>
  </si>
  <si>
    <t>P-MIP-25-518</t>
  </si>
  <si>
    <t>P-MIP-25-377</t>
  </si>
  <si>
    <t>P-MIP-25-166</t>
  </si>
  <si>
    <t>P-MIP-25-33</t>
  </si>
  <si>
    <t>P-MIP-25-406</t>
  </si>
  <si>
    <t>Valgomieji pluoštiniai polimerų karkasai mėsos auginimui</t>
  </si>
  <si>
    <t>P-MIP-25-439</t>
  </si>
  <si>
    <t>Kęstutis Baltakys</t>
  </si>
  <si>
    <t>Inovatyvaus CO2 rišiklio gamyba iš kalcio turinčių pramoninių atliekų</t>
  </si>
  <si>
    <t>P-MIP-25-241</t>
  </si>
  <si>
    <t>Darius Černauskas</t>
  </si>
  <si>
    <t>Išsamus juodosios plokščiamusės lervų riebalų įvertinimas žmogaus žarnyno sveikatai ir saugai</t>
  </si>
  <si>
    <t>P-MIP-25-169</t>
  </si>
  <si>
    <t>Daiva Leskauskaite</t>
  </si>
  <si>
    <t>Inovatyvus daug baltymų turinčių enterinio maitinimo produktų struktūros projektavimas, modifikuojant baltymų virškinamumą ir biologinį prieinamumą</t>
  </si>
  <si>
    <t>P-MIP-25-483</t>
  </si>
  <si>
    <t>P-MIP-25-162</t>
  </si>
  <si>
    <t>P-MIP-25-119</t>
  </si>
  <si>
    <t>P-MIP-25-165</t>
  </si>
  <si>
    <t>P-MIP-25-378</t>
  </si>
  <si>
    <t>P-MIP-25-128</t>
  </si>
  <si>
    <t>P-MIP-25-370</t>
  </si>
  <si>
    <t>P-MIP-25-263</t>
  </si>
  <si>
    <t>P-MIP-25-449</t>
  </si>
  <si>
    <t>P-MIP-25-61</t>
  </si>
  <si>
    <t>P-MIP-25-25</t>
  </si>
  <si>
    <t>P-MIP-25-331</t>
  </si>
  <si>
    <t>P-MIP-25-581</t>
  </si>
  <si>
    <t>P-MIP-25-520</t>
  </si>
  <si>
    <t>P-MIP-25-176</t>
  </si>
  <si>
    <t>P-MIP-25-337</t>
  </si>
  <si>
    <t>P-MIP-25-75</t>
  </si>
  <si>
    <t>Justas Eimontas</t>
  </si>
  <si>
    <t>P-MIP-25-32</t>
  </si>
  <si>
    <t>P-MIP-25-137</t>
  </si>
  <si>
    <t>P-MIP-25-428</t>
  </si>
  <si>
    <t>P-MIP-25-583</t>
  </si>
  <si>
    <t>Mantas Grigalavičius</t>
  </si>
  <si>
    <t>Naujos kartos dozimetrijos platforma, skirta efektyviam molekulinių radiacijos surinkimo centrų pritaikymui biomedicinos srityje</t>
  </si>
  <si>
    <t>P-MIP-25-362</t>
  </si>
  <si>
    <t>Vytautas Mickevičius</t>
  </si>
  <si>
    <t>Cheminis SOS atsako sutrikimas: nauja strategija, skirta kovoti su Pseudomonas aeruginosa atsparumu antimikrobinėms medžiagoms</t>
  </si>
  <si>
    <t>P-MIP-25-218</t>
  </si>
  <si>
    <t>Ingrida Tumosienė</t>
  </si>
  <si>
    <t>Piridino fragmentas hibridiniuose dariniuose: naujų darinių, pasižyminčių dvigubu antimikrobiniu ir antioksidaciniu poveikiu, sintezė ir įvertinimas</t>
  </si>
  <si>
    <t>P-MIP-25-110</t>
  </si>
  <si>
    <t>Daiva Tavgenienė</t>
  </si>
  <si>
    <t>Nauji elektroaktyvūs organiniai dariniai organinių šviestukų efektyvumo didinimui</t>
  </si>
  <si>
    <t>P-MIP-25-227</t>
  </si>
  <si>
    <t>Laurynas Dagys</t>
  </si>
  <si>
    <t>Paravandeniliu sužadinta poliarizacija skirta padidinto jautrio detekcijai</t>
  </si>
  <si>
    <t>P-MIP-25-174</t>
  </si>
  <si>
    <t>P-MIP-25-87</t>
  </si>
  <si>
    <t>P-MIP-25-302</t>
  </si>
  <si>
    <t>P-MIP-25-114</t>
  </si>
  <si>
    <t>P-MIP-25-472</t>
  </si>
  <si>
    <t>P-MIP-25-430</t>
  </si>
  <si>
    <t>P-MIP-25-403</t>
  </si>
  <si>
    <t>P-MIP-25-270</t>
  </si>
  <si>
    <t>P-MIP-25-530</t>
  </si>
  <si>
    <t>P-MIP-25-429</t>
  </si>
  <si>
    <t>P-MIP-25-361</t>
  </si>
  <si>
    <t>P-MIP-25-79</t>
  </si>
  <si>
    <t>P-MIP-25-133</t>
  </si>
  <si>
    <t>P-MIP-25-24</t>
  </si>
  <si>
    <t>P-MIP-25-314</t>
  </si>
  <si>
    <t>P-MIP-25-138</t>
  </si>
  <si>
    <t>P-MIP-25-73</t>
  </si>
  <si>
    <t>P-MIP-25-28</t>
  </si>
  <si>
    <t>P-MIP-25-48</t>
  </si>
  <si>
    <t>Gediminas Kreiza</t>
  </si>
  <si>
    <t>Naujų TADF medžiagų legiruotiems kristaliniams sluoksniams kūrimas ir jų taikymas organiniuose šviestukuose</t>
  </si>
  <si>
    <t>P-MIP-25-281</t>
  </si>
  <si>
    <t>Guna Krieke</t>
  </si>
  <si>
    <t>Retųjų žemių elementų neturintys didelio kontrasto fotochrominiai apatito struktūros halofosfatai</t>
  </si>
  <si>
    <t>P-MIP-25-325</t>
  </si>
  <si>
    <t>Monika Śmiełowska</t>
  </si>
  <si>
    <t>Pasyvus mėginių ėmiklis su funkcionalizuota polimerine plėvele per- ir polifluoralkilinių medžiagų pirmtakams iš paviršinių ir gruntinių vandenų</t>
  </si>
  <si>
    <t>P-MIP-25-84</t>
  </si>
  <si>
    <t>P-MIP-25-395</t>
  </si>
  <si>
    <t>P-MIP-25-369</t>
  </si>
  <si>
    <t>P-MIP-25-557</t>
  </si>
  <si>
    <t>P-MIP-25-550</t>
  </si>
  <si>
    <t>P-MIP-25-415</t>
  </si>
  <si>
    <t>P-MIP-25-149</t>
  </si>
  <si>
    <t>P-MIP-25-202</t>
  </si>
  <si>
    <t>P-MIP-25-80</t>
  </si>
  <si>
    <t>P-MIP-25-316</t>
  </si>
  <si>
    <t>P-MIP-25-195</t>
  </si>
  <si>
    <t>Vaidas Palinauskas</t>
  </si>
  <si>
    <t>Paukščių maliarinių parazitų transmisija: natūralių paukščių antikūnų poveikio pernešėjų kompetencijai tyrimas</t>
  </si>
  <si>
    <t>P-MIP-25-422</t>
  </si>
  <si>
    <t>Sigitas Šulčius</t>
  </si>
  <si>
    <t>Melsvabakterės Aphanizomenon flos-aquae interaktomo tyrimai aplinkosaugos sprendimams ir biotechnologinio pritaikymo pažangai</t>
  </si>
  <si>
    <t>P-MIP-25-10</t>
  </si>
  <si>
    <t>Danguolė Montvydienė</t>
  </si>
  <si>
    <t>P-MIP-25-298</t>
  </si>
  <si>
    <t>Voitech Stankevič</t>
  </si>
  <si>
    <t>Naujos technologijos selektyviam mikroorganizmų naikinimui dumblių taikymuose naudojant impulsinį elektrinį lauką ir plazmą</t>
  </si>
  <si>
    <t>P-MIP-25-345</t>
  </si>
  <si>
    <t>Virmantas Stunžėnas</t>
  </si>
  <si>
    <t>Trematodų biologinė įvairovė gėlavandeniuose moliuskuose kaip ekologinis ekosistemos sveikatos rodiklis</t>
  </si>
  <si>
    <t>P-MIP-25-129</t>
  </si>
  <si>
    <t>P-MIP-25-501</t>
  </si>
  <si>
    <t>P-MIP-25-470</t>
  </si>
  <si>
    <t>P-MIP-25-131</t>
  </si>
  <si>
    <t>P-MIP-25-379</t>
  </si>
  <si>
    <t>P-MIP-25-21</t>
  </si>
  <si>
    <t>P-MIP-25-306</t>
  </si>
  <si>
    <t>P-MIP-25-294</t>
  </si>
  <si>
    <t>P-MIP-25-304</t>
  </si>
  <si>
    <t>P-MIP-25-391</t>
  </si>
  <si>
    <t>P-MIP-25-11</t>
  </si>
  <si>
    <t>P-MIP-25-580</t>
  </si>
  <si>
    <t>P-MIP-25-389</t>
  </si>
  <si>
    <t>P-MIP-25-154</t>
  </si>
  <si>
    <t>P-MIP-25-542</t>
  </si>
  <si>
    <t>P-MIP-25-353</t>
  </si>
  <si>
    <t>P-MIP-25-248</t>
  </si>
  <si>
    <t>P-MIP-25-466</t>
  </si>
  <si>
    <t>P-MIP-25-265</t>
  </si>
  <si>
    <t>Evelina Juozaitytė-Ngugu</t>
  </si>
  <si>
    <t>Miesto aplinkoje ir laukiniuose mėsėdžiuose aptinkamų zoonozinių Toxocara rūšių morfologiniai ir genetiniai tyrimai</t>
  </si>
  <si>
    <t>P-MIP-25-474</t>
  </si>
  <si>
    <t>Vilmantas Pupkis</t>
  </si>
  <si>
    <t>Sunkiųjų metalų sukelto oksidacinio streso poveikis pavienių augalinių ląstelių fotosintezei</t>
  </si>
  <si>
    <t>P-MIP-25-253</t>
  </si>
  <si>
    <t>Vaida Survilienė</t>
  </si>
  <si>
    <t>Jūros sergėtojai: aplinkos taršos poveikis besivystančių ruonių imuninei ir endokrininei sistemoms</t>
  </si>
  <si>
    <t>P-MIP-25-508</t>
  </si>
  <si>
    <t>Elžbieta Jankovska-Bortkevič</t>
  </si>
  <si>
    <t>Invazinio Heracleum sosnowskyi vaisių ir daigų vystymosi sutrikdymas taikant RNRi paremtą giberelino biosintezės ir signalinimo genų nuslopinimą</t>
  </si>
  <si>
    <t>P-MIP-25-374</t>
  </si>
  <si>
    <t>P-MIP-25-256</t>
  </si>
  <si>
    <t>P-MIP-25-150</t>
  </si>
  <si>
    <t>P-MIP-25-399</t>
  </si>
  <si>
    <t>P-MIP-25-417</t>
  </si>
  <si>
    <t>P-MIP-25-517</t>
  </si>
  <si>
    <t>P-MIP-25-27</t>
  </si>
  <si>
    <t>P-MIP-25-297</t>
  </si>
  <si>
    <t>P-MIP-25-540</t>
  </si>
  <si>
    <t>P-MIP-25-173</t>
  </si>
  <si>
    <t>P-MIP-25-145</t>
  </si>
  <si>
    <t>P-MIP-25-285</t>
  </si>
  <si>
    <t>P-MIP-25-272</t>
  </si>
  <si>
    <t>P-MIP-25-392</t>
  </si>
  <si>
    <t>Minvydas Kazys Ragulskis</t>
  </si>
  <si>
    <t>Laikino divergavimo efektai nulpotentinių matricų diferencialinėse lygtyse - teorija ir taikymai</t>
  </si>
  <si>
    <t>P-MIP-25-107</t>
  </si>
  <si>
    <t>Leonidas Sakalauskas</t>
  </si>
  <si>
    <t>Skaitmeninio dvynio ir eksperimentinės 222nm Far-UVC dezinfekcijos integracija paviršių dezaktyvavimo optimizavimui sveikatos priežiūros aplinkoje </t>
  </si>
  <si>
    <t>P-MIP-25-178</t>
  </si>
  <si>
    <t>Audronė Jakaitienė</t>
  </si>
  <si>
    <t>Netikimybinės imtys statistiniuose tyrimuose</t>
  </si>
  <si>
    <t>P-MIP-25-171</t>
  </si>
  <si>
    <t>P-MIP-25-120</t>
  </si>
  <si>
    <t>P-MIP-25-20</t>
  </si>
  <si>
    <t>P-MIP-25-108</t>
  </si>
  <si>
    <t>P-MIP-25-339</t>
  </si>
  <si>
    <t>P-MIP-25-382</t>
  </si>
  <si>
    <t>P-MIP-25-18</t>
  </si>
  <si>
    <t>P-MIP-25-510</t>
  </si>
  <si>
    <t>P-MIP-25-319</t>
  </si>
  <si>
    <t>P-MIP-25-52</t>
  </si>
  <si>
    <t>P-MIP-25-220</t>
  </si>
  <si>
    <t>P-MIP-25-546</t>
  </si>
  <si>
    <t>P-MIP-25-69</t>
  </si>
  <si>
    <t>P-MIP-25-445</t>
  </si>
  <si>
    <t>P-MIP-25-212</t>
  </si>
  <si>
    <t>P-MIP-25-203</t>
  </si>
  <si>
    <t>P-MIP-25-338</t>
  </si>
  <si>
    <t>Jolanta Justina Vaškelytė</t>
  </si>
  <si>
    <t>Integracinė prieširdžių funkcijos, deformacijos ir MYL4 geno polimorfizmų vertė prieširdžių virpėjimo kateterinės abliacijos išeičių prognozavimui</t>
  </si>
  <si>
    <t>P-MIP-25-413</t>
  </si>
  <si>
    <t>Renaldas Jurkevičius</t>
  </si>
  <si>
    <t>Asimptominių didelės širdies ir kraujagyslių rizikos asmenų pogrupių identifikavimas taikant pažangią rizikos vertinimo ir vaizdinimo integraciją</t>
  </si>
  <si>
    <t>P-MIP-25-522</t>
  </si>
  <si>
    <t>Paulina Vaitkiene</t>
  </si>
  <si>
    <t>Internetinių žaidimų sutrikimo rizikos profilis: tarpdisciplininis požiūris į genetinių, neuropsichologinių ir elgesio veiksnių sąsajas</t>
  </si>
  <si>
    <t>P-MIP-25-295</t>
  </si>
  <si>
    <t>Ričardas Radišauskas</t>
  </si>
  <si>
    <t xml:space="preserve">Mirtingumo nuo širdies ir kraujagyslių ligų ir savižudybių rizikos sąsajos su ekstremaliais orų reiškiniais Lietuvoje klimato kaitos kontekste </t>
  </si>
  <si>
    <t>P-MIP-25-460</t>
  </si>
  <si>
    <t>Lietuvos sporto universitetas</t>
  </si>
  <si>
    <t>P-MIP-25-408</t>
  </si>
  <si>
    <t>P-MIP-25-582</t>
  </si>
  <si>
    <t>P-MIP-25-91</t>
  </si>
  <si>
    <t>P-MIP-25-236</t>
  </si>
  <si>
    <t>P-MIP-25-231</t>
  </si>
  <si>
    <t>P-MIP-25-446</t>
  </si>
  <si>
    <t>P-MIP-25-40</t>
  </si>
  <si>
    <t>P-MIP-25-51</t>
  </si>
  <si>
    <t>P-MIP-25-432</t>
  </si>
  <si>
    <t>P-MIP-25-124</t>
  </si>
  <si>
    <t>P-MIP-25-435</t>
  </si>
  <si>
    <t>Kauno kolegija</t>
  </si>
  <si>
    <t>P-MIP-25-267</t>
  </si>
  <si>
    <t>P-MIP-25-260</t>
  </si>
  <si>
    <t>P-MIP-25-321</t>
  </si>
  <si>
    <t>P-MIP-25-441</t>
  </si>
  <si>
    <t>P-MIP-25-448</t>
  </si>
  <si>
    <t>P-MIP-25-322</t>
  </si>
  <si>
    <t>P-MIP-25-500</t>
  </si>
  <si>
    <t>P-MIP-25-167</t>
  </si>
  <si>
    <t>P-MIP-25-208</t>
  </si>
  <si>
    <t>Rimantas Baušys</t>
  </si>
  <si>
    <t>Skrandžio vėžiu sergančių pacientų atokiųjų gydymo rezultatų gerinimas taikant novatorišką individualizuotą trijų krypčių priešoperacinę reabilitaciją</t>
  </si>
  <si>
    <t>P-MIP-25-451</t>
  </si>
  <si>
    <t>Eglė Rumbinaitė</t>
  </si>
  <si>
    <t>Perivaskulinio, epikardinio ir parakardinio riebalinio audinio pokyčiai sergant ūminiais ir lėtiniais vainikinių arterijų sindromais.</t>
  </si>
  <si>
    <t>P-MIP-25-303</t>
  </si>
  <si>
    <t>Indre Ceponiene</t>
  </si>
  <si>
    <t>Multiomikos žymenų vertė prognozuojant aterosklerozinės plokštelės progresavimą</t>
  </si>
  <si>
    <t>P-MIP-25-289</t>
  </si>
  <si>
    <t>P-MIP-25-336</t>
  </si>
  <si>
    <t>P-MIP-25-387</t>
  </si>
  <si>
    <t>P-MIP-25-254</t>
  </si>
  <si>
    <t>P-MIP-25-346</t>
  </si>
  <si>
    <t>P-MIP-25-573</t>
  </si>
  <si>
    <t>P-MIP-25-8</t>
  </si>
  <si>
    <t>P-MIP-25-181</t>
  </si>
  <si>
    <t>P-MIP-25-329</t>
  </si>
  <si>
    <t>P-MIP-25-224</t>
  </si>
  <si>
    <t>Švitrigailė Grincevičienė</t>
  </si>
  <si>
    <t>Aukšto laipsnio gimdos kaklelio neoplazijos rizikos modeliavimas remiantis mikrobiotos ir neutrofilų žymenimis</t>
  </si>
  <si>
    <t>P-MIP-25-259</t>
  </si>
  <si>
    <t>Žilvinas Dambrauskas</t>
  </si>
  <si>
    <t>Biologinių žymenų, tinkamų atsako į CRS su HIPEC prognozavimui, bei gydymo personalizavimui, paieška gydant pilvaplėvėje išplitusius navikus</t>
  </si>
  <si>
    <t>P-MIP-25-229</t>
  </si>
  <si>
    <t>Arimantas Tamašauskas</t>
  </si>
  <si>
    <t>Skystosios biopsijos ir radiomikos integravimas kuriant personalizuotą glioblastomos gydymo modelį</t>
  </si>
  <si>
    <t>P-MIP-25-194</t>
  </si>
  <si>
    <t>Donatas Vajauskas</t>
  </si>
  <si>
    <t>Intraarterinės PSMA injekcijos įtaka distribucijai ir naviko prisotinimui: tekstūrinė analizė ir dozės radikalumo prognozė sergant prostatos vėžiu</t>
  </si>
  <si>
    <t>P-MIP-25-523</t>
  </si>
  <si>
    <t>P-MIP-25-262</t>
  </si>
  <si>
    <t>P-MIP-25-454</t>
  </si>
  <si>
    <t>P-MIP-25-308</t>
  </si>
  <si>
    <t>P-MIP-25-461</t>
  </si>
  <si>
    <t>P-MIP-25-198</t>
  </si>
  <si>
    <t>P-MIP-25-342</t>
  </si>
  <si>
    <t>P-MIP-25-323</t>
  </si>
  <si>
    <t>P-MIP-25-373</t>
  </si>
  <si>
    <t>P-MIP-25-247</t>
  </si>
  <si>
    <t>P-MIP-25-324</t>
  </si>
  <si>
    <t>P-MIP-25-206</t>
  </si>
  <si>
    <t>P-MIP-25-320</t>
  </si>
  <si>
    <t>P-MIP-25-364</t>
  </si>
  <si>
    <t>P-MIP-25-68</t>
  </si>
  <si>
    <t>P-MIP-25-217</t>
  </si>
  <si>
    <t>Arnoldas Kaunietis</t>
  </si>
  <si>
    <t>Ūmaus pankreatito ir žmogaus mikrobiomo sąsajos</t>
  </si>
  <si>
    <t>P-MIP-25-39</t>
  </si>
  <si>
    <t>Sarmad Maqsood</t>
  </si>
  <si>
    <t>Realaus laiko interpretuojamas mašininis mokymasis kritinės būklės pacientų atjunkimo nuo dirbtinės ventiliacijos sunkumams prognozuoti</t>
  </si>
  <si>
    <t>P-MIP-25-288</t>
  </si>
  <si>
    <t>Viešoji įstaiga Vilniaus universiteto ligoninės Santaros klinikos</t>
  </si>
  <si>
    <t>P-MIP-25-109</t>
  </si>
  <si>
    <t>P-MIP-25-277</t>
  </si>
  <si>
    <t>P-MIP-25-368</t>
  </si>
  <si>
    <t>P-MIP-25-193</t>
  </si>
  <si>
    <t>P-MIP-25-478</t>
  </si>
  <si>
    <t>P-MIP-25-223</t>
  </si>
  <si>
    <t>P-MIP-25-407</t>
  </si>
  <si>
    <t>P-MIP-25-190</t>
  </si>
  <si>
    <t>P-MIP-25-340</t>
  </si>
  <si>
    <t>P-MIP-25-71</t>
  </si>
  <si>
    <t>Gal Ziv</t>
  </si>
  <si>
    <t>Dviejų teorijų kova – ekologinė psichologija ir žmogaus informacijos apdorojimas, siekiant pagerinti sudėtingų motorinių užduočių įgūdžių įgijimą</t>
  </si>
  <si>
    <t>P-MIP-25-158</t>
  </si>
  <si>
    <t xml:space="preserve">Rimantas Benetis </t>
  </si>
  <si>
    <t>Poliesteriniai kraujagyslių protezai su fosforilcholino polimerinių šepetėlių dangomis: ikiklinikinis tyrimas.</t>
  </si>
  <si>
    <t>P-MIP-25-355</t>
  </si>
  <si>
    <t>Julija Armalytė</t>
  </si>
  <si>
    <t>Bakterijų genomo pokyčiai skatinantys jų tapimą oportunistiniais patogenais</t>
  </si>
  <si>
    <t>P-MIP-25-279</t>
  </si>
  <si>
    <t>P-MIP-25-225</t>
  </si>
  <si>
    <t>P-MIP-25-400</t>
  </si>
  <si>
    <t>P-MIP-25-499</t>
  </si>
  <si>
    <t>P-MIP-25-296</t>
  </si>
  <si>
    <t>P-MIP-25-376</t>
  </si>
  <si>
    <t>P-MIP-25-418</t>
  </si>
  <si>
    <t>P-MIP-25-578</t>
  </si>
  <si>
    <t>P-MIP-25-561</t>
  </si>
  <si>
    <t>P-MIP-25-564</t>
  </si>
  <si>
    <t>P-MIP-25-334</t>
  </si>
  <si>
    <t>P-MIP-25-140</t>
  </si>
  <si>
    <t>P-MIP-25-175</t>
  </si>
  <si>
    <t>P-MIP-25-433</t>
  </si>
  <si>
    <t>P-MIP-25-552</t>
  </si>
  <si>
    <t>P-MIP-25-210</t>
  </si>
  <si>
    <t>P-MIP-25-574</t>
  </si>
  <si>
    <t>P-MIP-25-307</t>
  </si>
  <si>
    <t>Milda Norkienė</t>
  </si>
  <si>
    <t>Poliomos virusų patogeniškumo ir specifiškumo šeimininkui veiksnių tyrimai</t>
  </si>
  <si>
    <t>P-MIP-25-513</t>
  </si>
  <si>
    <t>Ilona Uzielienė</t>
  </si>
  <si>
    <t>Porų neaiškios kilmės nevaisingumo biožymenų profiliavimas užląstelinėse pūslelėse</t>
  </si>
  <si>
    <t>P-MIP-25-516</t>
  </si>
  <si>
    <t>P-MIP-25-286</t>
  </si>
  <si>
    <t>P-MIP-25-213</t>
  </si>
  <si>
    <t>P-MIP-25-521</t>
  </si>
  <si>
    <t>P-MIP-25-70</t>
  </si>
  <si>
    <t>P-MIP-25-34</t>
  </si>
  <si>
    <t>P-MIP-25-2</t>
  </si>
  <si>
    <t>P-MIP-25-201</t>
  </si>
  <si>
    <t>P-MIP-25-278</t>
  </si>
  <si>
    <t>P-MIP-25-111</t>
  </si>
  <si>
    <t>P-MIP-25-375</t>
  </si>
  <si>
    <t>P-MIP-25-527</t>
  </si>
  <si>
    <t>P-MIP-25-402</t>
  </si>
  <si>
    <t>P-MIP-25-191</t>
  </si>
  <si>
    <t>Lina Šeduikytė</t>
  </si>
  <si>
    <t>Inovatyvūs sprendimai tvariai statybai integruojant skaitmeninius įrankius</t>
  </si>
  <si>
    <t>P-MIP-25-239</t>
  </si>
  <si>
    <t>Dalius Mažeika</t>
  </si>
  <si>
    <t xml:space="preserve">Ultragarsinės personalizuotos oro filtravimo sistemos, skirtos klinikinėms ir imunodeficitinėms aplinkoms kūrimas ir tyrimai  </t>
  </si>
  <si>
    <t>P-MIP-25-463</t>
  </si>
  <si>
    <t>Arminas Ragauskas</t>
  </si>
  <si>
    <t>Smegenų kraujotakos autoreguliacijos realaus laiko stebėsenos technologijų lyginamasis tyrimas kardiochirurginių operacijų metu</t>
  </si>
  <si>
    <t>P-MIP-25-397</t>
  </si>
  <si>
    <t>Regita Bendikienė</t>
  </si>
  <si>
    <t>Išmani lazeriu tekstūruotų paviršių projektavimo sistema: nuo nano­struktūrizavimo iki tribologinių savybių optimizavimo dirbtiniu intelektu</t>
  </si>
  <si>
    <t>P-MIP-25-393</t>
  </si>
  <si>
    <t>Marius Rimašauskas</t>
  </si>
  <si>
    <t>Aplinkai saugių natūraliu pluoštu armuotų sensorizuotų kompozitų koekstruzinė adityvioji gamyba aukšto patikimumo lengvasvorėms konstrukcijoms</t>
  </si>
  <si>
    <t>P-MIP-25-299</t>
  </si>
  <si>
    <t>P-MIP-25-67</t>
  </si>
  <si>
    <t>P-MIP-25-367</t>
  </si>
  <si>
    <t>P-MIP-25-305</t>
  </si>
  <si>
    <t>P-MIP-25-457</t>
  </si>
  <si>
    <t>P-MIP-25-172</t>
  </si>
  <si>
    <t>P-MIP-25-141</t>
  </si>
  <si>
    <t>P-MIP-25-43</t>
  </si>
  <si>
    <t>P-MIP-25-533</t>
  </si>
  <si>
    <t>P-MIP-25-344</t>
  </si>
  <si>
    <t>P-MIP-25-572</t>
  </si>
  <si>
    <t>P-MIP-25-23</t>
  </si>
  <si>
    <t>P-MIP-25-498</t>
  </si>
  <si>
    <t>P-MIP-25-545</t>
  </si>
  <si>
    <t>P-MIP-25-146</t>
  </si>
  <si>
    <t>P-MIP-25-58</t>
  </si>
  <si>
    <t>P-MIP-25-161</t>
  </si>
  <si>
    <t>P-MIP-25-105</t>
  </si>
  <si>
    <t>P-MIP-25-515</t>
  </si>
  <si>
    <t>P-MIP-25-579</t>
  </si>
  <si>
    <t>P-MIP-25-524</t>
  </si>
  <si>
    <t>Martynas Tichonovas</t>
  </si>
  <si>
    <t>Saulės šviesos aktyvuojamo fotokatalitinio reaktoriaus, pagrįsto inovatyviu ZnO–g-C&amp;#8323;N&amp;#8324;–PDA nanokompozitu, kūrimas ketvirtiniam nuotekų valymui</t>
  </si>
  <si>
    <t>P-MIP-25-383</t>
  </si>
  <si>
    <t>P-MIP-25-177</t>
  </si>
  <si>
    <t>P-MIP-25-330</t>
  </si>
  <si>
    <t>P-MIP-25-228</t>
  </si>
  <si>
    <t>Šiaulių valstybinė kolegija</t>
  </si>
  <si>
    <t>P-MIP-25-117</t>
  </si>
  <si>
    <t>P-MIP-25-440</t>
  </si>
  <si>
    <t>Su rezultatais pareiškėjai gali susipažinti adresu https://junkis.lmt.lt, įvedę vartotojo vardą ir slaptažodį, kuriuos naudojo pildydami paraišką.</t>
  </si>
  <si>
    <t>Platesnė informacija apie gautas paraiškas bei laimėjusius projektus skelbiama Lietuvos mokslo tarybos gautų paraiškų, vykdytų ir vykdomų projektų sąvade adresu https://spektras.lmt.lt</t>
  </si>
  <si>
    <t>A</t>
  </si>
  <si>
    <t>B</t>
  </si>
  <si>
    <t>C</t>
  </si>
  <si>
    <t>D</t>
  </si>
  <si>
    <t>E</t>
  </si>
  <si>
    <t>G</t>
  </si>
  <si>
    <t>H</t>
  </si>
  <si>
    <t>I</t>
  </si>
  <si>
    <t>K1</t>
  </si>
  <si>
    <t>K2</t>
  </si>
  <si>
    <t>L</t>
  </si>
  <si>
    <t>T</t>
  </si>
  <si>
    <t>Mokslininkų grupių projektai XIV kvietimas, IV konkursas, A paraiškų grupė</t>
  </si>
  <si>
    <t>Mokslininkų grupių projektai XIV kvietimas, III konkursas, A paraiškų grupė</t>
  </si>
  <si>
    <t>-</t>
  </si>
  <si>
    <t>Lapas</t>
  </si>
  <si>
    <t>informacija apie A grupės  III konkursą.</t>
  </si>
  <si>
    <t>informacija apie A grupės IV konkursą.</t>
  </si>
  <si>
    <t>informacija apie B grupės III konkursą.</t>
  </si>
  <si>
    <t>informacija apie B grupės IV konkursą.</t>
  </si>
  <si>
    <t>informacija apie C grupės III konkursą.</t>
  </si>
  <si>
    <t>informacija apie C grupės IV konkursą.</t>
  </si>
  <si>
    <t>informacija apie D grupės III konkursą.</t>
  </si>
  <si>
    <t>informacija apie D grupės IV konkursą.</t>
  </si>
  <si>
    <t>informacija apie E grupės III konkursą.</t>
  </si>
  <si>
    <t>informacija apie E grupės IV konkursą.</t>
  </si>
  <si>
    <t>informacija apie G grupės III konkursą.</t>
  </si>
  <si>
    <t>informacija apie G grupės IV konkursą.</t>
  </si>
  <si>
    <r>
      <t>informacija apie I</t>
    </r>
    <r>
      <rPr>
        <i/>
        <sz val="11"/>
        <color theme="1"/>
        <rFont val="Aptos Narrow"/>
        <family val="2"/>
        <charset val="186"/>
        <scheme val="minor"/>
      </rPr>
      <t xml:space="preserve"> </t>
    </r>
    <r>
      <rPr>
        <sz val="12"/>
        <color theme="1"/>
        <rFont val="Aptos Narrow"/>
        <family val="2"/>
        <scheme val="minor"/>
      </rPr>
      <t xml:space="preserve">grupės </t>
    </r>
    <r>
      <rPr>
        <sz val="12"/>
        <color theme="1"/>
        <rFont val="Aptos Narrow"/>
        <family val="2"/>
        <scheme val="minor"/>
      </rPr>
      <t>III konkursą.</t>
    </r>
  </si>
  <si>
    <r>
      <t>informacija apie I</t>
    </r>
    <r>
      <rPr>
        <i/>
        <sz val="11"/>
        <color theme="1"/>
        <rFont val="Aptos Narrow"/>
        <family val="2"/>
        <charset val="186"/>
        <scheme val="minor"/>
      </rPr>
      <t xml:space="preserve"> </t>
    </r>
    <r>
      <rPr>
        <sz val="12"/>
        <color theme="1"/>
        <rFont val="Aptos Narrow"/>
        <family val="2"/>
        <scheme val="minor"/>
      </rPr>
      <t>grupės IV konkursą.</t>
    </r>
  </si>
  <si>
    <t>informacija apie K1 grupės III konkursą.</t>
  </si>
  <si>
    <t>informacija apie  K2 grupės IV konkursą.</t>
  </si>
  <si>
    <r>
      <t>informacija apie L</t>
    </r>
    <r>
      <rPr>
        <i/>
        <sz val="11"/>
        <color theme="1"/>
        <rFont val="Aptos Narrow"/>
        <family val="2"/>
        <charset val="186"/>
        <scheme val="minor"/>
      </rPr>
      <t xml:space="preserve"> </t>
    </r>
    <r>
      <rPr>
        <sz val="12"/>
        <color theme="1"/>
        <rFont val="Aptos Narrow"/>
        <family val="2"/>
        <scheme val="minor"/>
      </rPr>
      <t>grupės III konkursą.</t>
    </r>
  </si>
  <si>
    <r>
      <t>informacija apie L</t>
    </r>
    <r>
      <rPr>
        <i/>
        <sz val="11"/>
        <color theme="1"/>
        <rFont val="Aptos Narrow"/>
        <family val="2"/>
        <charset val="186"/>
        <scheme val="minor"/>
      </rPr>
      <t xml:space="preserve"> </t>
    </r>
    <r>
      <rPr>
        <sz val="12"/>
        <color theme="1"/>
        <rFont val="Aptos Narrow"/>
        <family val="2"/>
        <scheme val="minor"/>
      </rPr>
      <t>grupės IV konkursą.</t>
    </r>
  </si>
  <si>
    <t>Iš viso paraiškų</t>
  </si>
  <si>
    <t>Atitiko administracinę patikrą</t>
  </si>
  <si>
    <t>Finansuotinų projektų</t>
  </si>
  <si>
    <t>Finansuojamų projektų</t>
  </si>
  <si>
    <t>Sėkmės rodiklis %</t>
  </si>
  <si>
    <t>Skirta lėšų iš viso, Eur</t>
  </si>
  <si>
    <t>Rezervinių projektų</t>
  </si>
  <si>
    <t>III konkursas</t>
  </si>
  <si>
    <t>IV konkursas</t>
  </si>
  <si>
    <t>A III</t>
  </si>
  <si>
    <t>A IV</t>
  </si>
  <si>
    <t>B III</t>
  </si>
  <si>
    <t>B IV</t>
  </si>
  <si>
    <t>C III</t>
  </si>
  <si>
    <t>C IV</t>
  </si>
  <si>
    <t>D III</t>
  </si>
  <si>
    <t>D IV</t>
  </si>
  <si>
    <t>E III</t>
  </si>
  <si>
    <t>E IV</t>
  </si>
  <si>
    <t>G III</t>
  </si>
  <si>
    <t>G IV</t>
  </si>
  <si>
    <t>I III</t>
  </si>
  <si>
    <t>I IV</t>
  </si>
  <si>
    <t>K1 III</t>
  </si>
  <si>
    <t>K2 III</t>
  </si>
  <si>
    <t>K1 IV</t>
  </si>
  <si>
    <t>K2 IV</t>
  </si>
  <si>
    <t>L III</t>
  </si>
  <si>
    <t>L IV</t>
  </si>
  <si>
    <t>Mokslininkų grupių projektų XIV kvietimo statistika</t>
  </si>
  <si>
    <t>19,92%</t>
  </si>
  <si>
    <t>19,23%</t>
  </si>
  <si>
    <t>informacija apie H grupės III konkursą.</t>
  </si>
  <si>
    <t>informacija apie H grupės IV konkursą.</t>
  </si>
  <si>
    <t>H III</t>
  </si>
  <si>
    <t>H IV</t>
  </si>
  <si>
    <t>informacija apie K1 grupės IV konkursą.</t>
  </si>
  <si>
    <r>
      <t>informacija apie T</t>
    </r>
    <r>
      <rPr>
        <i/>
        <sz val="11"/>
        <color theme="1"/>
        <rFont val="Aptos Narrow"/>
        <family val="2"/>
        <charset val="186"/>
        <scheme val="minor"/>
      </rPr>
      <t xml:space="preserve"> </t>
    </r>
    <r>
      <rPr>
        <sz val="12"/>
        <color theme="1"/>
        <rFont val="Aptos Narrow"/>
        <family val="2"/>
        <scheme val="minor"/>
      </rPr>
      <t>grupės III konkursą.</t>
    </r>
  </si>
  <si>
    <r>
      <t>informacija apie T</t>
    </r>
    <r>
      <rPr>
        <i/>
        <sz val="11"/>
        <color theme="1"/>
        <rFont val="Aptos Narrow"/>
        <family val="2"/>
        <charset val="186"/>
        <scheme val="minor"/>
      </rPr>
      <t xml:space="preserve"> </t>
    </r>
    <r>
      <rPr>
        <sz val="12"/>
        <color theme="1"/>
        <rFont val="Aptos Narrow"/>
        <family val="2"/>
        <scheme val="minor"/>
      </rPr>
      <t>grupės IV konkursą.</t>
    </r>
  </si>
  <si>
    <t>T III</t>
  </si>
  <si>
    <t>T IV</t>
  </si>
  <si>
    <t>Mokslininkų grupių projektai XIV kvietimas, IV konkursas, B paraiškų grupė</t>
  </si>
  <si>
    <t>Mokslininkų grupių projektai XIV kvietimas, III konkursas, B paraiškų grupė</t>
  </si>
  <si>
    <t>Mokslininkų grupių projektai XIV kvietimas, III konkursas, C paraiškų grupė</t>
  </si>
  <si>
    <t xml:space="preserve">Mokslininkų grupių projektai XIV kvietimas, IV konkursas, C paraiškų grupė </t>
  </si>
  <si>
    <t xml:space="preserve">Mokslininkų grupių projektai XIV kvietimas, III konkursas, D paraiškų grupė </t>
  </si>
  <si>
    <t>Mokslininkų grupių projektai XIV kvietimas, IV konkursas, D paraiškų grupė</t>
  </si>
  <si>
    <t xml:space="preserve">Mokslininkų grupių projektai XIV kvietimas, III konkursas, E paraiškų grupė </t>
  </si>
  <si>
    <t xml:space="preserve">Mokslininkų grupių projektai XIV kvietimas, IV konkursas, E paraiškų grupė </t>
  </si>
  <si>
    <t>Mokslininkų grupių projektai XIV kvietimas, III konkursas, G paraiškų grupė</t>
  </si>
  <si>
    <t>Mokslininkų grupių projektai XIV kvietimas, IV konkursas, G paraiškų grupė</t>
  </si>
  <si>
    <t xml:space="preserve">Mokslininkų grupių projektai XIV kvietimas, III konkursas, H paraiškų grupė </t>
  </si>
  <si>
    <t>Mokslininkų grupių projektai XIV kvietimas, IV konkursas, H paraiškų grupė</t>
  </si>
  <si>
    <t xml:space="preserve">Mokslininkų grupių projektai XIV kvietimas, III konkursas, I paraiškų grupė </t>
  </si>
  <si>
    <t xml:space="preserve">Mokslininkų grupių projektai XIV kvietimas, IV konkursas, I paraiškų grupė </t>
  </si>
  <si>
    <t>Mokslininkų grupių projektai XIV kvietimas, III konkursas, K1 paraiškų grupė</t>
  </si>
  <si>
    <t xml:space="preserve">Mokslininkų grupių projektai XIV kvietimas, IV konkursas, K1 paraiškų grupė </t>
  </si>
  <si>
    <t>Mokslininkų grupių projektai XIV kvietimas, III konkursas, K2 paraiškų grupė</t>
  </si>
  <si>
    <t xml:space="preserve">Mokslininkų grupių projektai XIV kvietimas, IV konkursas, K2 paraiškų grupė </t>
  </si>
  <si>
    <t>Mokslininkų grupių projektai XIV kvietimas, III konkursas, L paraiškų grupė</t>
  </si>
  <si>
    <t xml:space="preserve">Mokslininkų grupių projektai XIV kvietimas, IV konkursas, L paraiškų grupė </t>
  </si>
  <si>
    <t>Mokslininkų grupių projektai XIV kvietimas, III konkursas, T paraiškų grupė</t>
  </si>
  <si>
    <t xml:space="preserve">Mokslininkų grupių projektai XIV kvietimas, IV konkursas, T paraiškų grupė </t>
  </si>
  <si>
    <t>23,42%</t>
  </si>
  <si>
    <t>β-Kaprolaktamo atgavimas iš žvejybos tinklų atliekų taikant termocheminius metodus ir gyvavimo ciklo vertinimą</t>
  </si>
  <si>
    <t>Rezervinis</t>
  </si>
  <si>
    <t>MIP XIV</t>
  </si>
  <si>
    <t>Alvyra Šlepetienė</t>
  </si>
  <si>
    <t>Modupe Olufemi Doyeni</t>
  </si>
  <si>
    <t>Darius Ciuzas</t>
  </si>
  <si>
    <t>Nanodalelės: bioaktyvumas, perdavimas per organizmų kartas, mechanizmai ir ateities kartų apsauga</t>
  </si>
  <si>
    <t>Konkursas</t>
  </si>
  <si>
    <t>Įverčių * iš svertinio koef. suma</t>
  </si>
  <si>
    <t>Įverčių, padaugintų iš svert. koef.,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</si>
</sst>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0.0"/>
  </numFmts>
  <fonts count="16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  <font>
      <b/>
      <sz val="12"/>
      <color theme="0"/>
      <name val="Aptos Narrow"/>
      <family val="2"/>
      <scheme val="minor"/>
    </font>
    <font>
      <sz val="12"/>
      <color rgb="FFFFFFFF"/>
      <name val="Aptos Narrow"/>
      <family val="2"/>
      <charset val="186"/>
    </font>
    <font>
      <sz val="12"/>
      <color rgb="FF000000"/>
      <name val="Aptos Narrow"/>
      <family val="2"/>
      <charset val="186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charset val="186"/>
      <scheme val="minor"/>
    </font>
    <font>
      <sz val="12"/>
      <color rgb="FF000000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270"/>
        <bgColor indexed="64"/>
      </patternFill>
    </fill>
    <fill>
      <patternFill patternType="solid">
        <fgColor rgb="FF00927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0" fillId="0" borderId="3" xfId="0" applyBorder="1" applyAlignment="1">
      <alignment horizontal="center" vertical="center"/>
    </xf>
    <xf numFmtId="0" fontId="6" fillId="0" borderId="2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right"/>
    </xf>
    <xf numFmtId="0" fontId="4" fillId="3" borderId="9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1"/>
    <xf numFmtId="0" fontId="9" fillId="0" borderId="0" xfId="1" applyFont="1" applyAlignment="1">
      <alignment horizontal="right"/>
    </xf>
    <xf numFmtId="0" fontId="9" fillId="0" borderId="0" xfId="1" applyFont="1"/>
    <xf numFmtId="0" fontId="8" fillId="0" borderId="1" xfId="1" applyFont="1" applyBorder="1"/>
    <xf numFmtId="0" fontId="7" fillId="0" borderId="1" xfId="1" applyBorder="1" applyAlignment="1">
      <alignment horizontal="center"/>
    </xf>
    <xf numFmtId="2" fontId="7" fillId="0" borderId="1" xfId="1" applyNumberForma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center"/>
    </xf>
    <xf numFmtId="2" fontId="11" fillId="3" borderId="1" xfId="1" applyNumberFormat="1" applyFont="1" applyFill="1" applyBorder="1" applyAlignment="1">
      <alignment horizontal="center"/>
    </xf>
    <xf numFmtId="4" fontId="11" fillId="3" borderId="1" xfId="1" applyNumberFormat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11" fillId="3" borderId="1" xfId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2" fontId="14" fillId="0" borderId="1" xfId="3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4" fillId="0" borderId="8" xfId="3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</cellXfs>
  <cellStyles count="4">
    <cellStyle name="Comma 2" xfId="2" xr:uid="{35E2A78C-03D5-2D43-9D22-C58CFAFA43AE}"/>
    <cellStyle name="Įprastas" xfId="0" builtinId="0"/>
    <cellStyle name="Normal 2" xfId="3" xr:uid="{E333DF88-8FD7-CB42-952D-576AC1177CA2}"/>
    <cellStyle name="Normal 3" xfId="1" xr:uid="{AEBB11F2-E91A-9F41-ABD3-FB76018273C2}"/>
  </cellStyles>
  <dxfs count="7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927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353786</xdr:colOff>
      <xdr:row>3</xdr:row>
      <xdr:rowOff>186134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8A202D-B0BC-264C-8411-AA0D4FAC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3200"/>
          <a:ext cx="1306286" cy="5925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520701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519A0-CF60-EB45-951B-B0A825B2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444501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28FCA-9CC0-0143-B556-DBE664E6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419101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60CC2C-23D1-B943-A277-15BE119D8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393701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B0E9F-B790-3845-BC5F-5B228F71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419102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87862-136C-6242-A713-E265CD7D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469901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94A267-F3C0-C145-BFD9-AC30E184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452967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FD6544-42F5-6A44-A03B-EC682E00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554568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A061D-4EF4-B141-B704-DE6F724D5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419101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05A193-DAFF-9A42-9C63-08FD2D0A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495301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B6ACD5-7C31-9B4D-95B8-B2237E79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529168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9EE6A-4598-F640-91CE-10281FF91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393701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C5B482-FDA5-724F-9A94-5788919F0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495301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ED8A33-523F-5E4F-861A-704F0922F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410635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ADD45-2CD2-9147-859B-86A55E4F5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427569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931DC-3717-9144-9B60-842D05A14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461435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D5613-91A7-8A4B-96D3-C1E71C680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335282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1486A0-BCCF-864A-8349-03CC1C9D3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503768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687FEA-BD69-194C-8C36-83F1978F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512234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D44E7B-66A0-994B-B3DC-AF7262449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495299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484AF-6858-E947-8A6A-430F770C2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461435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639C0-232F-034E-943C-BB4D9D6B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523725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764D4B-3E40-7C4F-BB8E-76AA68504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537634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7727D-B6F1-BC42-B777-7C85EC1CA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495301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A075A-9420-654D-8C1C-D1F7A2AAE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7302D8-2792-A147-8623-C78000011DF6}" name="Table1" displayName="Table1" ref="B9:N41" totalsRowCount="1" headerRowDxfId="746" totalsRowDxfId="743" headerRowBorderDxfId="745" tableBorderDxfId="744" totalsRowBorderDxfId="742">
  <tableColumns count="13">
    <tableColumn id="1" xr3:uid="{C224C237-328D-6D45-9639-CEC35E88F868}" name="Eil. Nr." dataDxfId="741" totalsRowDxfId="740"/>
    <tableColumn id="2" xr3:uid="{4E09C510-CCD6-704C-B727-C965150E7CBE}" name="Grupė" dataDxfId="739" totalsRowDxfId="738"/>
    <tableColumn id="3" xr3:uid="{9E0F9974-0F63-DD47-BEEF-9D290ACEC9ED}" name="Konkursas" dataDxfId="737" totalsRowDxfId="736"/>
    <tableColumn id="4" xr3:uid="{0D0FD188-82E9-C649-AE92-4876B3BAEF37}" name="Paraiškos reg. Nr." dataDxfId="735" totalsRowDxfId="734"/>
    <tableColumn id="5" xr3:uid="{6E7930CB-2B54-C44F-A9D3-48E8243C0A33}" name="Galutinė įverčių suma" dataDxfId="733" totalsRowDxfId="732"/>
    <tableColumn id="13" xr3:uid="{BD3046F5-4647-6742-9615-82639CEEC0BA}" name="Įverčių, padaugintų iš svert. koef., suma" dataDxfId="731" totalsRowDxfId="730"/>
    <tableColumn id="6" xr3:uid="{B92D5C30-3605-4D42-8BA8-F2822D64AD73}" name="Ekspertinė išvada" dataDxfId="729" totalsRowDxfId="728"/>
    <tableColumn id="7" xr3:uid="{5154C28E-3A8F-2243-9390-0B48668F5B77}" name="Vieta pirmumo eilėje (N - nefinansuotini)" dataDxfId="727" totalsRowDxfId="726"/>
    <tableColumn id="8" xr3:uid="{990EA680-4156-D746-A028-92C18F5163CC}" name="Finansavimas" dataDxfId="725" totalsRowDxfId="724"/>
    <tableColumn id="9" xr3:uid="{3668ABC9-D21D-5448-A17F-9D90749DAEE3}" name="Projekto vadovas" dataDxfId="723" totalsRowDxfId="722"/>
    <tableColumn id="10" xr3:uid="{CEF32BE7-30F6-C241-AB9A-38BCEDC30531}" name="Projekto pavadinimas" dataDxfId="721" totalsRowDxfId="720"/>
    <tableColumn id="11" xr3:uid="{65E8B648-B62C-3740-B929-006BED5D0962}" name="Vykdančioji institucija" totalsRowLabel="Skiriamos lėšos, iš viso:" dataDxfId="719" totalsRowDxfId="718"/>
    <tableColumn id="12" xr3:uid="{A18480F2-F78C-9547-A15A-9051B9D4A5C6}" name="Skiriamos lėšos, iš viso" totalsRowFunction="sum" dataDxfId="717" totalsRowDxfId="71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1C47EF-A575-C248-AE6F-0ECFEA2305E9}" name="Table1412" displayName="Table1412" ref="B9:N14" totalsRowCount="1" headerRowDxfId="468" totalsRowDxfId="465" headerRowBorderDxfId="467" tableBorderDxfId="466" totalsRowBorderDxfId="464">
  <tableColumns count="13">
    <tableColumn id="1" xr3:uid="{C731F3D6-DE65-964F-AC9A-1E256D73D1A5}" name="Eil. Nr." dataDxfId="463" totalsRowDxfId="462"/>
    <tableColumn id="2" xr3:uid="{39F1C910-0584-6744-8423-2D2B1FEC963E}" name="Grupė" dataDxfId="461" totalsRowDxfId="460"/>
    <tableColumn id="3" xr3:uid="{2E3A4632-0D23-8543-BDD8-AFCE51CB09E9}" name="Konkursas" dataDxfId="459" totalsRowDxfId="458"/>
    <tableColumn id="4" xr3:uid="{CD4C839C-1EFD-3A44-93CC-8010B2971A95}" name="Paraiškos reg. Nr." dataDxfId="457" totalsRowDxfId="456"/>
    <tableColumn id="5" xr3:uid="{AAE5D892-6321-F545-A62D-EA2CA44B590C}" name="Galutinė įverčių suma" dataDxfId="455" totalsRowDxfId="454"/>
    <tableColumn id="13" xr3:uid="{0864BE36-BF7F-4545-90F0-6ECDF1C28113}" name="Įverčių, padaugintų iš svert. koef., suma" dataDxfId="453" totalsRowDxfId="452" dataCellStyle="Normal 2"/>
    <tableColumn id="6" xr3:uid="{54322D99-F521-E94C-9A97-4C1D51FC506E}" name="Ekspertinė išvada" dataDxfId="451" totalsRowDxfId="450"/>
    <tableColumn id="7" xr3:uid="{0BBEEBDA-50D1-F64C-87F5-9F9A23FAA0EA}" name="Vieta pirmumo eilėje (N - nefinansuotini)" dataDxfId="449" totalsRowDxfId="448"/>
    <tableColumn id="8" xr3:uid="{BE2DF43D-106F-0144-9BD7-864E3ECBFB76}" name="Finansavimas" dataDxfId="447" totalsRowDxfId="446"/>
    <tableColumn id="9" xr3:uid="{127B2443-C57B-2F45-A08A-DD2BAE7D75B1}" name="Projekto vadovas" dataDxfId="445" totalsRowDxfId="444"/>
    <tableColumn id="10" xr3:uid="{59E0BE0E-9C7A-F140-A5F5-70EA858DF921}" name="Projekto pavadinimas" dataDxfId="443" totalsRowDxfId="442"/>
    <tableColumn id="11" xr3:uid="{A8954CBF-5CED-4C4E-8FC6-1742C49F3DBC}" name="Vykdančioji institucija" totalsRowLabel="Skiriamos lėšos, iš viso:" dataDxfId="441" totalsRowDxfId="440"/>
    <tableColumn id="12" xr3:uid="{42B046B1-4068-7B44-9290-B2FEB29BD40F}" name="Skiriamos lėšos, iš viso" totalsRowFunction="sum" dataDxfId="439" totalsRowDxfId="43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AAC206D-7DCF-614B-97DE-1D5EF1F80295}" name="Table1413" displayName="Table1413" ref="B9:N33" totalsRowCount="1" headerRowDxfId="437" totalsRowDxfId="434" headerRowBorderDxfId="436" tableBorderDxfId="435" totalsRowBorderDxfId="433">
  <tableColumns count="13">
    <tableColumn id="1" xr3:uid="{20A41C03-C7A3-C044-9AA7-CCDF6857EA5E}" name="Eil. Nr." dataDxfId="432" totalsRowDxfId="431"/>
    <tableColumn id="2" xr3:uid="{4B18BE96-99B0-D641-B9D7-E0E900F670B6}" name="Grupė" dataDxfId="430" totalsRowDxfId="429"/>
    <tableColumn id="3" xr3:uid="{643031CE-195F-BB43-9823-B26FD3EB3E0E}" name="Konkursas" dataDxfId="428" totalsRowDxfId="427"/>
    <tableColumn id="4" xr3:uid="{EF97A141-2C79-F949-9632-18853C40FB03}" name="Paraiškos reg. Nr." dataDxfId="426" totalsRowDxfId="425"/>
    <tableColumn id="5" xr3:uid="{E866F49A-D8ED-C943-A8C5-0AF2616AB666}" name="Galutinė įverčių suma" dataDxfId="424" totalsRowDxfId="423"/>
    <tableColumn id="13" xr3:uid="{7E4B3086-8635-BE43-9BAA-5E28B64A29FE}" name="Įverčių, padaugintų iš svert. koef., suma" dataDxfId="422" totalsRowDxfId="421"/>
    <tableColumn id="6" xr3:uid="{9F7AB8D9-33D4-FB42-A603-848F4BEDBD65}" name="Ekspertinė išvada" dataDxfId="420" totalsRowDxfId="419"/>
    <tableColumn id="7" xr3:uid="{910164C4-D92B-354A-9EA6-B52CE7C2B345}" name="Vieta pirmumo eilėje (N - nefinansuotini)" dataDxfId="418" totalsRowDxfId="417"/>
    <tableColumn id="8" xr3:uid="{EC05199F-280D-494E-A1CD-41E46F1FE32C}" name="Finansavimas" dataDxfId="416" totalsRowDxfId="415"/>
    <tableColumn id="9" xr3:uid="{6CB3FFB1-BCF0-D64C-BA4A-298D0DD2176C}" name="Projekto vadovas" dataDxfId="414" totalsRowDxfId="413"/>
    <tableColumn id="10" xr3:uid="{71FF465A-6E19-B64A-8AEB-640206FAE146}" name="Projekto pavadinimas" dataDxfId="412" totalsRowDxfId="411"/>
    <tableColumn id="11" xr3:uid="{2AE4F28C-3413-B74B-A3E0-2DC6DB19BF55}" name="Vykdančioji institucija" totalsRowLabel="Skiriamos lėšos, iš viso:" dataDxfId="410" totalsRowDxfId="409"/>
    <tableColumn id="12" xr3:uid="{F1E3B989-54E7-B644-9F0C-8E4FD0CF621A}" name="Skiriamos lėšos, iš viso" totalsRowFunction="sum" dataDxfId="408" totalsRowDxfId="40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D012ACD-AF9B-4245-8979-F5844FE9C435}" name="Table1414" displayName="Table1414" ref="B9:N23" totalsRowCount="1" headerRowDxfId="406" totalsRowDxfId="403" headerRowBorderDxfId="405" tableBorderDxfId="404" totalsRowBorderDxfId="402">
  <tableColumns count="13">
    <tableColumn id="1" xr3:uid="{5154BF0F-BB78-964A-BD20-834B3E0BEDB4}" name="Eil. Nr." dataDxfId="401" totalsRowDxfId="400"/>
    <tableColumn id="2" xr3:uid="{8EBCAADC-0E01-DB40-B285-D751EA7D89E1}" name="Grupė" dataDxfId="399" totalsRowDxfId="398"/>
    <tableColumn id="3" xr3:uid="{8034EE81-85D7-B942-94A6-6B75BD685B40}" name="Konkursas" dataDxfId="397" totalsRowDxfId="396"/>
    <tableColumn id="4" xr3:uid="{0E628127-B165-0E4D-A4CF-DE51C45E0A7D}" name="Paraiškos reg. Nr." dataDxfId="395" totalsRowDxfId="394"/>
    <tableColumn id="5" xr3:uid="{F4111A9F-8690-3649-9A48-B55ACFE877E7}" name="Galutinė įverčių suma" dataDxfId="393" totalsRowDxfId="392"/>
    <tableColumn id="13" xr3:uid="{EC699041-2541-7B41-982F-1258FE1983DC}" name="Įverčių, padaugintų iš svert. koef., suma" dataDxfId="391" totalsRowDxfId="390"/>
    <tableColumn id="6" xr3:uid="{582028B7-31A2-C941-BCBE-A12641BB2E3D}" name="Ekspertinė išvada" dataDxfId="389" totalsRowDxfId="388"/>
    <tableColumn id="7" xr3:uid="{39E7CBA4-4A3F-6042-819A-3430FFCB5DC7}" name="Vieta pirmumo eilėje (N - nefinansuotini)" dataDxfId="387" totalsRowDxfId="386"/>
    <tableColumn id="8" xr3:uid="{62AC9182-A88E-2844-8E50-DDADF2DA4828}" name="Finansavimas" dataDxfId="385" totalsRowDxfId="384"/>
    <tableColumn id="9" xr3:uid="{94AA76E9-F06E-3746-8D0F-843194EEC43E}" name="Projekto vadovas" dataDxfId="383" totalsRowDxfId="382"/>
    <tableColumn id="10" xr3:uid="{706ED162-C7D4-C74B-959A-9B731DBC2AD8}" name="Projekto pavadinimas" dataDxfId="381" totalsRowDxfId="380"/>
    <tableColumn id="11" xr3:uid="{A2A54C67-1FBA-BD4E-80B2-B83553650767}" name="Vykdančioji institucija" totalsRowLabel="Skiriamos lėšos, iš viso:" dataDxfId="379" totalsRowDxfId="378"/>
    <tableColumn id="12" xr3:uid="{B04EBD62-200D-664F-B114-8F7DEC2AD430}" name="Skiriamos lėšos, iš viso" totalsRowFunction="sum" dataDxfId="377" totalsRowDxfId="37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0CC86C1-8F63-5845-A7C7-15B9CDAB02E0}" name="Table141415" displayName="Table141415" ref="B9:N33" totalsRowCount="1" headerRowDxfId="375" totalsRowDxfId="372" headerRowBorderDxfId="374" tableBorderDxfId="373" totalsRowBorderDxfId="371">
  <tableColumns count="13">
    <tableColumn id="1" xr3:uid="{115F3A0C-6799-8740-BEEC-0D86B035D8E4}" name="Eil. Nr." dataDxfId="370" totalsRowDxfId="369"/>
    <tableColumn id="2" xr3:uid="{8C44DC1C-61AD-744F-B94E-209E43B46337}" name="Grupė" dataDxfId="368" totalsRowDxfId="367"/>
    <tableColumn id="3" xr3:uid="{BF983137-E8E5-AC48-A470-0816CCFA3B1E}" name="Konkursas" dataDxfId="366" totalsRowDxfId="365"/>
    <tableColumn id="4" xr3:uid="{1C59EA7E-5AB0-AB47-A60A-2C66E6AA3B22}" name="Paraiškos reg. Nr." dataDxfId="364" totalsRowDxfId="363"/>
    <tableColumn id="5" xr3:uid="{2A4099F0-B1FF-BC4C-BAB2-EBC257EEAD73}" name="Galutinė įverčių suma" dataDxfId="362" totalsRowDxfId="361"/>
    <tableColumn id="13" xr3:uid="{5453D4E6-69DF-F44F-BCF2-F708C98E16CF}" name="Įverčių, padaugintų iš svert. koef., suma" dataDxfId="360" totalsRowDxfId="359"/>
    <tableColumn id="6" xr3:uid="{671AC0B1-CB6C-C944-BC66-115F2692BB36}" name="Ekspertinė išvada" dataDxfId="358" totalsRowDxfId="357"/>
    <tableColumn id="7" xr3:uid="{5C9B3098-E78C-2F42-AB0B-C28B57B0749A}" name="Vieta pirmumo eilėje (N - nefinansuotini)" dataDxfId="356" totalsRowDxfId="355"/>
    <tableColumn id="8" xr3:uid="{B71DDE25-4853-1249-9571-0EF6B11FCC89}" name="Finansavimas" dataDxfId="354" totalsRowDxfId="353"/>
    <tableColumn id="9" xr3:uid="{25726DE8-6F55-E241-93BC-732A475AA3B8}" name="Projekto vadovas" dataDxfId="352" totalsRowDxfId="351"/>
    <tableColumn id="10" xr3:uid="{7B735683-4030-8E4C-A042-39A52528E71A}" name="Projekto pavadinimas" dataDxfId="350" totalsRowDxfId="349"/>
    <tableColumn id="11" xr3:uid="{3DEBA2A4-88C7-234B-88E7-04EB5DD5FF44}" name="Vykdančioji institucija" totalsRowLabel="Skiriamos lėšos, iš viso:" dataDxfId="348" totalsRowDxfId="347"/>
    <tableColumn id="12" xr3:uid="{0C3F296E-4144-9A49-940A-6FDBE7F97D29}" name="Skiriamos lėšos, iš viso" totalsRowFunction="sum" dataDxfId="346" totalsRowDxfId="34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5C1CA1-7AC5-6849-B790-C7198EC97B19}" name="Table1416" displayName="Table1416" ref="B9:N27" totalsRowCount="1" headerRowDxfId="344" totalsRowDxfId="341" headerRowBorderDxfId="343" tableBorderDxfId="342" totalsRowBorderDxfId="340">
  <tableColumns count="13">
    <tableColumn id="1" xr3:uid="{D4C28C1B-BA23-3E46-A4BA-CCC4ED184ABB}" name="Eil. Nr." dataDxfId="339" totalsRowDxfId="338"/>
    <tableColumn id="2" xr3:uid="{000443CF-FF1D-B74D-A41A-7A44F6427439}" name="Grupė" dataDxfId="337" totalsRowDxfId="336"/>
    <tableColumn id="3" xr3:uid="{CB3562A2-EE76-6543-B8CD-297111F5E48D}" name="Konkursas" dataDxfId="335" totalsRowDxfId="334"/>
    <tableColumn id="4" xr3:uid="{98D51DFA-ECCA-764D-BC34-30AA5564F3DB}" name="Paraiškos reg. Nr." dataDxfId="333" totalsRowDxfId="332"/>
    <tableColumn id="5" xr3:uid="{906410A3-5991-5343-AE00-C9F389C4AB34}" name="Galutinė įverčių suma" dataDxfId="331" totalsRowDxfId="330"/>
    <tableColumn id="13" xr3:uid="{761F1EA6-DC5D-9749-8237-3C515943CA2B}" name="Įverčių, padaugintų iš svert. koef., suma" dataDxfId="329" totalsRowDxfId="328"/>
    <tableColumn id="6" xr3:uid="{3CFB3578-EE87-3F47-B700-DE41F1344328}" name="Ekspertinė išvada" dataDxfId="327" totalsRowDxfId="326"/>
    <tableColumn id="7" xr3:uid="{8D4E0C14-D15F-F848-BAB8-6A5648B1131F}" name="Vieta pirmumo eilėje (N - nefinansuotini)" dataDxfId="325" totalsRowDxfId="324"/>
    <tableColumn id="8" xr3:uid="{22CE26F6-D0AE-0D42-9A39-F4C6F129FE28}" name="Finansavimas" dataDxfId="323" totalsRowDxfId="322"/>
    <tableColumn id="9" xr3:uid="{985B94BE-262A-FF44-A01A-EEEC5E0706CB}" name="Projekto vadovas" dataDxfId="321" totalsRowDxfId="320"/>
    <tableColumn id="10" xr3:uid="{B8EFC668-FEAA-3147-93E5-CD19CE83CC7A}" name="Projekto pavadinimas" dataDxfId="319" totalsRowDxfId="318"/>
    <tableColumn id="11" xr3:uid="{0FF52451-7790-A04E-843B-F4D961C1E47A}" name="Vykdančioji institucija" totalsRowLabel="Skiriamos lėšos, iš viso:" dataDxfId="317" totalsRowDxfId="316"/>
    <tableColumn id="12" xr3:uid="{1F5D03D5-C8F7-D64F-BD8B-271539678DDF}" name="Skiriamos lėšos, iš viso" totalsRowFunction="sum" dataDxfId="315" totalsRowDxfId="31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08A683-02EF-A543-A7C9-2E3839FBFF1C}" name="Table1419" displayName="Table1419" ref="B9:N24" totalsRowCount="1" headerRowDxfId="313" totalsRowDxfId="310" headerRowBorderDxfId="312" tableBorderDxfId="311" totalsRowBorderDxfId="309">
  <tableColumns count="13">
    <tableColumn id="1" xr3:uid="{89CE99B6-7A13-D54F-8B71-704DA2083836}" name="Eil. Nr." dataDxfId="308" totalsRowDxfId="307"/>
    <tableColumn id="2" xr3:uid="{1B764344-72B2-D148-B7D7-8EB442F277FD}" name="Grupė" dataDxfId="306" totalsRowDxfId="305"/>
    <tableColumn id="3" xr3:uid="{68312492-714E-0D4F-8E08-62C964D99396}" name="Konkursas" dataDxfId="304" totalsRowDxfId="303"/>
    <tableColumn id="4" xr3:uid="{9A267A79-14BB-D549-8780-F79E1702EE0A}" name="Paraiškos reg. Nr." dataDxfId="302" totalsRowDxfId="301"/>
    <tableColumn id="5" xr3:uid="{9BF2E349-D4A6-FE46-969E-3CAB2D481303}" name="Galutinė įverčių suma" dataDxfId="300" totalsRowDxfId="299"/>
    <tableColumn id="13" xr3:uid="{0DA4F2B7-6623-A544-AD40-672C60854802}" name="Įverčių, padaugintų iš svert. koef., suma" dataDxfId="298" totalsRowDxfId="297"/>
    <tableColumn id="6" xr3:uid="{381E8C18-9B52-5348-A9EC-C5C81CE01714}" name="Ekspertinė išvada" dataDxfId="296" totalsRowDxfId="295"/>
    <tableColumn id="7" xr3:uid="{3C04ABBD-A9FF-2C4E-A024-42561C77BA9A}" name="Vieta pirmumo eilėje (N - nefinansuotini)" dataDxfId="294" totalsRowDxfId="293"/>
    <tableColumn id="8" xr3:uid="{FBFC6CCB-F9ED-DB4E-A8E4-E752F5757387}" name="Finansavimas" dataDxfId="292" totalsRowDxfId="291"/>
    <tableColumn id="9" xr3:uid="{5B7B52EB-7AA9-8D43-8C62-D974C6C97F19}" name="Projekto vadovas" dataDxfId="290" totalsRowDxfId="289"/>
    <tableColumn id="10" xr3:uid="{C604341D-9004-0F46-B27A-AAE739617DEB}" name="Projekto pavadinimas" dataDxfId="288" totalsRowDxfId="287"/>
    <tableColumn id="11" xr3:uid="{42670559-4755-BB4C-B56E-7238D8C38C2A}" name="Vykdančioji institucija" totalsRowLabel="Skiriamos lėšos, iš viso:" dataDxfId="286" totalsRowDxfId="285"/>
    <tableColumn id="12" xr3:uid="{E162CA1B-B716-9149-AE10-3A9461CD7397}" name="Skiriamos lėšos, iš viso" totalsRowFunction="sum" dataDxfId="284" totalsRowDxfId="28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FE197F6-D9DC-584F-A8E4-819908405639}" name="Table1418" displayName="Table1418" ref="B9:N15" totalsRowCount="1" headerRowDxfId="282" totalsRowDxfId="279" headerRowBorderDxfId="281" tableBorderDxfId="280" totalsRowBorderDxfId="278">
  <tableColumns count="13">
    <tableColumn id="1" xr3:uid="{CCE8DE4E-3E75-9541-949C-0D6885970757}" name="Eil. Nr." dataDxfId="277" totalsRowDxfId="276"/>
    <tableColumn id="2" xr3:uid="{3FE7B358-4162-1547-A55B-B7569D9C9DAA}" name="Grupė" dataDxfId="275" totalsRowDxfId="274"/>
    <tableColumn id="3" xr3:uid="{99A3D2D4-13DC-0C41-A6BB-86EF3432E91E}" name="Konkursas" dataDxfId="273" totalsRowDxfId="272"/>
    <tableColumn id="4" xr3:uid="{3369C592-CFFB-D140-831E-340E1514D73F}" name="Paraiškos reg. Nr." dataDxfId="271" totalsRowDxfId="270"/>
    <tableColumn id="5" xr3:uid="{C8900E6B-BEDC-B74B-88B1-76E385262FC9}" name="Galutinė įverčių suma" dataDxfId="269" totalsRowDxfId="268"/>
    <tableColumn id="13" xr3:uid="{8F722CA3-5229-C140-A52D-EE706E6370F5}" name="Įverčių, padaugintų iš svert. koef., suma" dataDxfId="267" totalsRowDxfId="266"/>
    <tableColumn id="6" xr3:uid="{E1FE1E21-AF86-AC4C-B403-797B3FE1CCC3}" name="Ekspertinė išvada" dataDxfId="265" totalsRowDxfId="264"/>
    <tableColumn id="7" xr3:uid="{ADC02C6C-7A12-034E-AC2A-1AF46D2C7697}" name="Vieta pirmumo eilėje (N - nefinansuotini)" dataDxfId="263" totalsRowDxfId="262"/>
    <tableColumn id="8" xr3:uid="{049FDA5C-2F78-A94F-8DA4-BC417EB5A0C6}" name="Finansavimas" dataDxfId="261" totalsRowDxfId="260"/>
    <tableColumn id="9" xr3:uid="{BB25A6A2-C0F9-EA43-AD86-8A2EB53DA26D}" name="Projekto vadovas" dataDxfId="259" totalsRowDxfId="258"/>
    <tableColumn id="10" xr3:uid="{349E56A7-46A4-394E-B2A6-9C8340C98B23}" name="Projekto pavadinimas" dataDxfId="257" totalsRowDxfId="256"/>
    <tableColumn id="11" xr3:uid="{44360720-EC81-3C44-984E-AA2BC9A67829}" name="Vykdančioji institucija" totalsRowLabel="Skiriamos lėšos, iš viso:" dataDxfId="255" totalsRowDxfId="254"/>
    <tableColumn id="12" xr3:uid="{3D22FBA0-E1D4-9644-A736-5249FAE7BE4A}" name="Skiriamos lėšos, iš viso" totalsRowFunction="sum" dataDxfId="253" totalsRowDxfId="25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1D9C4C3-2D12-0F4F-899A-A2D7BEC2884D}" name="Table1417" displayName="Table1417" ref="B9:N34" totalsRowCount="1" headerRowDxfId="251" totalsRowDxfId="248" headerRowBorderDxfId="250" tableBorderDxfId="249" totalsRowBorderDxfId="247">
  <tableColumns count="13">
    <tableColumn id="1" xr3:uid="{7D2356BC-C608-034C-992A-F3A2497C8C9B}" name="Eil. Nr." dataDxfId="246" totalsRowDxfId="245"/>
    <tableColumn id="2" xr3:uid="{B3230695-8E6C-9840-BA0B-D179D38085CE}" name="Grupė" dataDxfId="244" totalsRowDxfId="243"/>
    <tableColumn id="3" xr3:uid="{7DFD1542-97D4-BB4C-9328-E2730D0392EE}" name="Konkursas" dataDxfId="242" totalsRowDxfId="241"/>
    <tableColumn id="4" xr3:uid="{FC25AE50-610E-6643-999E-2E8EBDA1F035}" name="Paraiškos reg. Nr." dataDxfId="240" totalsRowDxfId="239"/>
    <tableColumn id="5" xr3:uid="{A857B172-6129-594B-836F-1E7A841F0CAB}" name="Galutinė įverčių suma" dataDxfId="238" totalsRowDxfId="237"/>
    <tableColumn id="13" xr3:uid="{8D882F8C-E14D-BE4B-91C9-3E3BF16DEA26}" name="Įverčių, padaugintų iš svert. koef., suma" dataDxfId="236" totalsRowDxfId="235"/>
    <tableColumn id="6" xr3:uid="{CB9B4CCF-9B9C-EC48-AB5F-3D4E67E734C5}" name="Ekspertinė išvada" dataDxfId="234" totalsRowDxfId="233"/>
    <tableColumn id="7" xr3:uid="{98792104-AE31-E64F-84D7-B152AAA5808D}" name="Vieta pirmumo eilėje (N - nefinansuotini)" dataDxfId="232" totalsRowDxfId="231"/>
    <tableColumn id="8" xr3:uid="{CFDA7E43-C992-A64D-B20F-1A00F0CB0A02}" name="Finansavimas" dataDxfId="230" totalsRowDxfId="229"/>
    <tableColumn id="9" xr3:uid="{F6E730E3-7276-D74F-9131-89A66C80F1F3}" name="Projekto vadovas" dataDxfId="228" totalsRowDxfId="227"/>
    <tableColumn id="10" xr3:uid="{D27D248D-21F2-124C-894F-E5DF3071228E}" name="Projekto pavadinimas" dataDxfId="226" totalsRowDxfId="225"/>
    <tableColumn id="11" xr3:uid="{0B7B12C0-0E0F-2640-AB6C-2B2BCB88F32B}" name="Vykdančioji institucija" totalsRowLabel="Skiriamos lėšos, iš viso:" dataDxfId="224" totalsRowDxfId="223"/>
    <tableColumn id="12" xr3:uid="{63F99D02-0588-8744-8E60-1275C219BEEA}" name="Skiriamos lėšos, iš viso" totalsRowFunction="sum" dataDxfId="222" totalsRowDxfId="221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2E09C82-61D4-CA40-8B77-C0A4B8F3EA03}" name="Table141720" displayName="Table141720" ref="B9:N22" totalsRowCount="1" headerRowDxfId="220" totalsRowDxfId="217" headerRowBorderDxfId="219" tableBorderDxfId="218" totalsRowBorderDxfId="216">
  <tableColumns count="13">
    <tableColumn id="1" xr3:uid="{A8028440-FDC4-714A-BB69-850A5F58C9A1}" name="Eil. Nr." dataDxfId="215" totalsRowDxfId="214"/>
    <tableColumn id="2" xr3:uid="{DDA4C7BA-756E-C14E-A01A-8D1C14ABFD41}" name="Grupė" dataDxfId="213" totalsRowDxfId="212"/>
    <tableColumn id="3" xr3:uid="{8F0BB4ED-DCB4-9A4A-B271-9AA858407795}" name="Konkursas" dataDxfId="211" totalsRowDxfId="210"/>
    <tableColumn id="4" xr3:uid="{CA88561B-A2FE-8849-802D-FD27C117269C}" name="Paraiškos reg. Nr." dataDxfId="209" totalsRowDxfId="208"/>
    <tableColumn id="5" xr3:uid="{CD1A7531-74A1-4D41-BCD4-E780F3FAC88E}" name="Galutinė įverčių suma" dataDxfId="207" totalsRowDxfId="206"/>
    <tableColumn id="13" xr3:uid="{AFA34E4E-1CA7-434B-A778-DE66B9F6B745}" name="Įverčių, padaugintų iš svert. koef., suma" dataDxfId="205" totalsRowDxfId="204"/>
    <tableColumn id="6" xr3:uid="{EEA0DBA8-51DB-3D4E-929D-2C0ADF39510C}" name="Ekspertinė išvada" dataDxfId="203" totalsRowDxfId="202"/>
    <tableColumn id="7" xr3:uid="{76C99C73-2D9F-7546-8484-BF8E75CB295A}" name="Vieta pirmumo eilėje (N - nefinansuotini)" dataDxfId="201" totalsRowDxfId="200"/>
    <tableColumn id="8" xr3:uid="{FD42A522-7F81-0944-BCF8-5E1229B4BCAC}" name="Finansavimas" dataDxfId="199" totalsRowDxfId="198"/>
    <tableColumn id="9" xr3:uid="{903713A3-91CE-CB46-B261-7053093BD44F}" name="Projekto vadovas" dataDxfId="197" totalsRowDxfId="196"/>
    <tableColumn id="10" xr3:uid="{AB2C383B-B5FD-2D47-8682-4FDDFCE0FAA0}" name="Projekto pavadinimas" dataDxfId="195" totalsRowDxfId="194"/>
    <tableColumn id="11" xr3:uid="{E27A3228-1032-254C-B007-26F39942CC33}" name="Vykdančioji institucija" totalsRowLabel="Skiriamos lėšos, iš viso:" dataDxfId="193" totalsRowDxfId="192"/>
    <tableColumn id="12" xr3:uid="{EAC32DE7-84C5-F542-8C8C-62BB373E5235}" name="Skiriamos lėšos, iš viso" totalsRowFunction="sum" dataDxfId="191" totalsRowDxfId="190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C351927-E763-A146-AAEC-43288DF7A327}" name="Table141721" displayName="Table141721" ref="B9:N29" totalsRowCount="1" headerRowDxfId="189" totalsRowDxfId="186" headerRowBorderDxfId="188" tableBorderDxfId="187" totalsRowBorderDxfId="185">
  <tableColumns count="13">
    <tableColumn id="1" xr3:uid="{DE718A92-6703-2243-8EF5-F3063063B375}" name="Eil. Nr." dataDxfId="184" totalsRowDxfId="183"/>
    <tableColumn id="2" xr3:uid="{8CDB45AD-7BC0-9B4A-902A-AC2E105C878D}" name="Grupė" dataDxfId="182" totalsRowDxfId="181"/>
    <tableColumn id="3" xr3:uid="{07C45D9A-698B-EC4F-BE47-0C213D4DF28C}" name="Konkursas" dataDxfId="180" totalsRowDxfId="179"/>
    <tableColumn id="4" xr3:uid="{3EE48851-3DF5-D745-BEDF-4010E92EA3C7}" name="Paraiškos reg. Nr." dataDxfId="178" totalsRowDxfId="177"/>
    <tableColumn id="5" xr3:uid="{1B1B478B-188B-3C48-AF05-5E182E49B535}" name="Galutinė įverčių suma" dataDxfId="176" totalsRowDxfId="175"/>
    <tableColumn id="13" xr3:uid="{E58F1A09-D520-174C-8EF2-5B495A140F19}" name="Įverčių, padaugintų iš svert. koef., suma" dataDxfId="174" totalsRowDxfId="173" dataCellStyle="Normal 2"/>
    <tableColumn id="6" xr3:uid="{F55E3AF3-17FD-7948-BBCA-4FD329265FF8}" name="Ekspertinė išvada" dataDxfId="172" totalsRowDxfId="171"/>
    <tableColumn id="7" xr3:uid="{45454F2C-1C5B-9946-BF1A-76E6C784BA92}" name="Vieta pirmumo eilėje (N - nefinansuotini)" dataDxfId="170" totalsRowDxfId="169"/>
    <tableColumn id="8" xr3:uid="{C8181819-3B5B-9E4B-9297-B41DC6E403A9}" name="Finansavimas" dataDxfId="168" totalsRowDxfId="167"/>
    <tableColumn id="9" xr3:uid="{C94B3333-E3CB-FA49-8C84-F5259757B6EE}" name="Projekto vadovas" dataDxfId="166" totalsRowDxfId="165"/>
    <tableColumn id="10" xr3:uid="{9E25976B-AE0A-684F-BD48-7E1DF3B34304}" name="Projekto pavadinimas" dataDxfId="164" totalsRowDxfId="163"/>
    <tableColumn id="11" xr3:uid="{5F639DE4-1049-1F44-B659-51FB2A598D43}" name="Vykdančioji institucija" totalsRowLabel="Skiriamos lėšos, iš viso:" dataDxfId="162" totalsRowDxfId="161"/>
    <tableColumn id="12" xr3:uid="{E2BC2640-FF56-664C-B174-107453224289}" name="Skiriamos lėšos, iš viso" totalsRowFunction="sum" dataDxfId="160" totalsRowDxfId="15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96C8C-F954-AD4F-8E49-2AC1D443D535}" name="Table13" displayName="Table13" ref="B9:N22" totalsRowCount="1" headerRowDxfId="715" totalsRowDxfId="712" headerRowBorderDxfId="714" tableBorderDxfId="713" totalsRowBorderDxfId="711">
  <tableColumns count="13">
    <tableColumn id="1" xr3:uid="{D5C922F9-A015-1245-8CF3-6D22E97071E8}" name="Eil. Nr." dataDxfId="710" totalsRowDxfId="709"/>
    <tableColumn id="2" xr3:uid="{ED2FE030-C557-8740-AB75-62C1BD4D0583}" name="Grupė" dataDxfId="708" totalsRowDxfId="707"/>
    <tableColumn id="3" xr3:uid="{2D34C066-14D1-B24D-A6A7-F75B9BE0F7B6}" name="Konkursas" dataDxfId="706" totalsRowDxfId="705"/>
    <tableColumn id="4" xr3:uid="{D8A679BB-8431-C041-BED2-471090064A94}" name="Paraiškos reg. Nr." dataDxfId="704" totalsRowDxfId="703"/>
    <tableColumn id="5" xr3:uid="{3B0D8187-40B8-E94B-AD26-9C088C652752}" name="Galutinė įverčių suma" dataDxfId="702" totalsRowDxfId="701"/>
    <tableColumn id="13" xr3:uid="{3607C963-64BB-E24D-B407-A7FDFA36CCA1}" name="Įverčių, padaugintų iš svert. koef., suma" dataDxfId="700" totalsRowDxfId="699"/>
    <tableColumn id="6" xr3:uid="{BBD69ACE-D599-214E-A784-EB6567A566F6}" name="Ekspertinė išvada" dataDxfId="698" totalsRowDxfId="697"/>
    <tableColumn id="7" xr3:uid="{23671CFF-919E-C14C-8B0F-AA4BB24E5A2D}" name="Vieta pirmumo eilėje (N - nefinansuotini)" dataDxfId="696" totalsRowDxfId="695"/>
    <tableColumn id="8" xr3:uid="{594B95CB-DDCE-454B-AD42-C28F79926EB2}" name="Finansavimas" dataDxfId="694" totalsRowDxfId="693"/>
    <tableColumn id="9" xr3:uid="{E046DDD7-7A32-2447-8BBE-25915909E0F7}" name="Projekto vadovas" dataDxfId="692" totalsRowDxfId="691"/>
    <tableColumn id="10" xr3:uid="{070C6CCF-C957-504E-8A22-241AC0968BF9}" name="Projekto pavadinimas" dataDxfId="690" totalsRowDxfId="689"/>
    <tableColumn id="11" xr3:uid="{6723D350-C78F-2A41-9FA2-96F254BB54C8}" name="Vykdančioji institucija" totalsRowLabel="Skiriamos lėšos, iš viso:" dataDxfId="688" totalsRowDxfId="687"/>
    <tableColumn id="12" xr3:uid="{7757C526-FDB1-4240-B044-B1429B4713A1}" name="Skiriamos lėšos, iš viso" totalsRowFunction="sum" dataDxfId="686" totalsRowDxfId="685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376D54D-5948-5F43-B9A9-9A2F922201F9}" name="Table141722" displayName="Table141722" ref="B9:N22" totalsRowCount="1" headerRowDxfId="158" totalsRowDxfId="155" headerRowBorderDxfId="157" tableBorderDxfId="156" totalsRowBorderDxfId="154">
  <tableColumns count="13">
    <tableColumn id="1" xr3:uid="{E4BFC0D5-1407-A545-8662-FBF0331A56D1}" name="Eil. Nr." dataDxfId="153" totalsRowDxfId="152"/>
    <tableColumn id="2" xr3:uid="{22D412AA-15AE-A542-861A-C9E1FD27C6AC}" name="Grupė" dataDxfId="151" totalsRowDxfId="150"/>
    <tableColumn id="3" xr3:uid="{D98AF142-BEEE-E84F-A5D2-C38B3840EA5E}" name="Konkursas" dataDxfId="149" totalsRowDxfId="148"/>
    <tableColumn id="4" xr3:uid="{6D5AE2A2-908E-CE4C-A013-28006F306650}" name="Paraiškos reg. Nr." dataDxfId="147" totalsRowDxfId="146"/>
    <tableColumn id="5" xr3:uid="{9EBA7AB8-8419-AD47-A11B-2F700EDEAFBB}" name="Galutinė įverčių suma" dataDxfId="145" totalsRowDxfId="144"/>
    <tableColumn id="13" xr3:uid="{6C8B93D2-6210-2843-8049-B4DC59ED1A62}" name="Įverčių, padaugintų iš svert. koef., suma" dataDxfId="143" totalsRowDxfId="142"/>
    <tableColumn id="6" xr3:uid="{4DD82041-2E8C-DC40-AE73-FB71A53EAA91}" name="Ekspertinė išvada" dataDxfId="141" totalsRowDxfId="140"/>
    <tableColumn id="7" xr3:uid="{CA43057B-2212-0141-9916-F7B159E1D56E}" name="Vieta pirmumo eilėje (N - nefinansuotini)" dataDxfId="139" totalsRowDxfId="138"/>
    <tableColumn id="8" xr3:uid="{87D5EA2E-8E0B-4343-954D-BCEF8EA1AEA5}" name="Finansavimas" dataDxfId="137" totalsRowDxfId="136"/>
    <tableColumn id="9" xr3:uid="{D940CE1D-F06C-2142-9A7A-016295CB7AFB}" name="Projekto vadovas" dataDxfId="135" totalsRowDxfId="134"/>
    <tableColumn id="10" xr3:uid="{0DB6A8EB-8BC7-EA4B-B6A1-66C3D018BBC8}" name="Projekto pavadinimas" dataDxfId="133" totalsRowDxfId="132"/>
    <tableColumn id="11" xr3:uid="{2C682152-70A2-404F-A8F2-EF78220EB6F7}" name="Vykdančioji institucija" totalsRowLabel="Skiriamos lėšos, iš viso:" dataDxfId="131" totalsRowDxfId="130"/>
    <tableColumn id="12" xr3:uid="{4ADCAF66-3A8E-164B-BC17-3B0C486FE58C}" name="Skiriamos lėšos, iš viso" totalsRowFunction="sum" dataDxfId="129" totalsRowDxfId="128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DBC526F-6FCF-0C47-9661-E4607C285D09}" name="Table1423" displayName="Table1423" ref="B9:N30" totalsRowCount="1" headerRowDxfId="127" totalsRowDxfId="124" headerRowBorderDxfId="126" tableBorderDxfId="125" totalsRowBorderDxfId="123">
  <tableColumns count="13">
    <tableColumn id="1" xr3:uid="{1F3609EA-7F49-3646-9716-1C0FD010EAF5}" name="Eil. Nr." dataDxfId="122" totalsRowDxfId="121"/>
    <tableColumn id="2" xr3:uid="{343713FC-BA09-E04F-828B-9AAD444B33FC}" name="Grupė" dataDxfId="120" totalsRowDxfId="119"/>
    <tableColumn id="3" xr3:uid="{20619666-F819-3045-8F2A-F1E0D51ED025}" name="Konkursas" dataDxfId="118" totalsRowDxfId="117"/>
    <tableColumn id="4" xr3:uid="{087BDA69-E086-5C4B-BC0A-789FB74D546D}" name="Paraiškos reg. Nr." dataDxfId="116" totalsRowDxfId="115"/>
    <tableColumn id="5" xr3:uid="{442E9C9E-64E4-1F49-BE44-6A93A3112C2F}" name="Galutinė įverčių suma" dataDxfId="114" totalsRowDxfId="113"/>
    <tableColumn id="13" xr3:uid="{60358DA0-D30E-4645-B7DA-14743404FB83}" name="Įverčių, padaugintų iš svert. koef., suma" dataDxfId="112" totalsRowDxfId="111"/>
    <tableColumn id="6" xr3:uid="{A4069171-6A14-204B-BDC7-7758108BC363}" name="Ekspertinė išvada" dataDxfId="110" totalsRowDxfId="109"/>
    <tableColumn id="7" xr3:uid="{C858310E-6823-0144-81DF-BA6DF64A7026}" name="Vieta pirmumo eilėje (N - nefinansuotini)" dataDxfId="108" totalsRowDxfId="107"/>
    <tableColumn id="8" xr3:uid="{5FBC3DCE-E72A-484F-A85B-DBB89FF5F5C7}" name="Finansavimas" dataDxfId="106" totalsRowDxfId="105"/>
    <tableColumn id="9" xr3:uid="{E56D2EA5-4F6B-6A4E-AC92-A918F7C9664C}" name="Projekto vadovas" dataDxfId="104" totalsRowDxfId="103"/>
    <tableColumn id="10" xr3:uid="{89EE6D1A-463B-F741-9AB4-387410776374}" name="Projekto pavadinimas" dataDxfId="102" totalsRowDxfId="101"/>
    <tableColumn id="11" xr3:uid="{0E34828C-9889-8E4E-9F2C-056087355A4A}" name="Vykdančioji institucija" totalsRowLabel="Skiriamos lėšos, iš viso:" dataDxfId="100" totalsRowDxfId="99"/>
    <tableColumn id="12" xr3:uid="{5342958E-3BD1-DD49-B6C5-4135A401DD01}" name="Skiriamos lėšos, iš viso" totalsRowFunction="sum" dataDxfId="98" totalsRowDxfId="97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08FAD89-1888-0D45-AA64-4D7066A272F1}" name="Table1424" displayName="Table1424" ref="B9:N25" totalsRowCount="1" headerRowDxfId="96" totalsRowDxfId="93" headerRowBorderDxfId="95" tableBorderDxfId="94" totalsRowBorderDxfId="92">
  <tableColumns count="13">
    <tableColumn id="1" xr3:uid="{09941ADA-325A-F94A-B2CF-0D9A93406E5E}" name="Eil. Nr." dataDxfId="91" totalsRowDxfId="90"/>
    <tableColumn id="2" xr3:uid="{5076E6D7-03A8-714F-BFA7-FB519BD17602}" name="Grupė" dataDxfId="89" totalsRowDxfId="88"/>
    <tableColumn id="3" xr3:uid="{41240F5B-A1EE-264A-AA84-E0E3C5288138}" name="Konkursas" dataDxfId="87" totalsRowDxfId="86"/>
    <tableColumn id="4" xr3:uid="{838A6149-5F4D-764B-9A0F-E93FD45292CD}" name="Paraiškos reg. Nr." dataDxfId="85" totalsRowDxfId="84"/>
    <tableColumn id="5" xr3:uid="{C174E517-7B34-4645-9894-1112E59EA967}" name="Galutinė įverčių suma" dataDxfId="83" totalsRowDxfId="82"/>
    <tableColumn id="13" xr3:uid="{F425EDC0-CAA5-8646-808E-7ADF731F5186}" name="Įverčių, padaugintų iš svert. koef., suma" dataDxfId="81" totalsRowDxfId="80"/>
    <tableColumn id="6" xr3:uid="{FB046A9A-B149-064C-82E6-4A73937CE5C4}" name="Ekspertinė išvada" dataDxfId="79" totalsRowDxfId="78"/>
    <tableColumn id="7" xr3:uid="{0F72FBC2-30E7-3246-AC15-E2345ED334CF}" name="Vieta pirmumo eilėje (N - nefinansuotini)" dataDxfId="77" totalsRowDxfId="76"/>
    <tableColumn id="8" xr3:uid="{BE77C20B-B912-BF44-91B1-45E2626EDDCE}" name="Finansavimas" dataDxfId="75" totalsRowDxfId="74"/>
    <tableColumn id="9" xr3:uid="{1E285240-9F48-EF40-A067-5A86249D9A9B}" name="Projekto vadovas" dataDxfId="73" totalsRowDxfId="72"/>
    <tableColumn id="10" xr3:uid="{4BF12B79-5CD1-0D43-8325-0D558FEF8538}" name="Projekto pavadinimas" dataDxfId="71" totalsRowDxfId="70"/>
    <tableColumn id="11" xr3:uid="{FBE473F7-B538-1747-BB0B-CD5CE972CF5A}" name="Vykdančioji institucija" totalsRowLabel="Skiriamos lėšos, iš viso:" dataDxfId="69" totalsRowDxfId="68"/>
    <tableColumn id="12" xr3:uid="{C94C3BE8-DB9F-F74A-8871-ABDF98CD64CA}" name="Skiriamos lėšos, iš viso" totalsRowFunction="sum" dataDxfId="67" totalsRowDxfId="66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FB0FD59-3D09-2140-8CCA-C8066E03C445}" name="Table1425" displayName="Table1425" ref="B9:N35" totalsRowCount="1" headerRowDxfId="65" totalsRowDxfId="62" headerRowBorderDxfId="64" tableBorderDxfId="63" totalsRowBorderDxfId="61">
  <tableColumns count="13">
    <tableColumn id="1" xr3:uid="{A95D4D22-8630-4341-9E85-94BF3C8BBF5F}" name="Eil. Nr." dataDxfId="60" totalsRowDxfId="59"/>
    <tableColumn id="2" xr3:uid="{65BECBD7-D5E8-AB40-B3A7-F168C5CC7D9F}" name="Grupė" dataDxfId="58" totalsRowDxfId="57"/>
    <tableColumn id="3" xr3:uid="{8ED45BD2-CE1B-8044-A876-3BB513341141}" name="Konkursas" dataDxfId="56" totalsRowDxfId="55"/>
    <tableColumn id="4" xr3:uid="{66D39F36-295C-2040-8FE6-9DE689B055CE}" name="Paraiškos reg. Nr." dataDxfId="54" totalsRowDxfId="53"/>
    <tableColumn id="5" xr3:uid="{BD6C1DE8-00E7-454E-9179-1FD4C7D38115}" name="Įverčių, padaugintų iš svert. koef., suma" dataDxfId="52" totalsRowDxfId="51"/>
    <tableColumn id="13" xr3:uid="{974368D4-DF21-2A4F-A2BA-5D7EEB3428D6}" name="Įverčių * iš svertinio koef. suma" dataDxfId="50" totalsRowDxfId="49"/>
    <tableColumn id="6" xr3:uid="{3BDFB254-8BB3-634B-9674-17414E2478E8}" name="Ekspertinė išvada" dataDxfId="48" totalsRowDxfId="47"/>
    <tableColumn id="7" xr3:uid="{7F42BF6C-5FAC-1C45-B7AB-534F341DBCF3}" name="Vieta pirmumo eilėje (N - nefinansuotini)" dataDxfId="46" totalsRowDxfId="45"/>
    <tableColumn id="8" xr3:uid="{0E41BF05-558C-CE45-95EE-C54F9C3703D9}" name="Finansavimas" dataDxfId="44" totalsRowDxfId="43"/>
    <tableColumn id="9" xr3:uid="{73D6451B-F471-3746-B3A3-E1EB700C4094}" name="Projekto vadovas" dataDxfId="42" totalsRowDxfId="41"/>
    <tableColumn id="10" xr3:uid="{AF9A1B46-9F3F-5C49-A20A-EAEF067303A5}" name="Projekto pavadinimas" dataDxfId="40" totalsRowDxfId="39"/>
    <tableColumn id="11" xr3:uid="{1527EC7E-E27F-AB4D-84BE-DD452BB02B4E}" name="Vykdančioji institucija" totalsRowLabel="Skiriamos lėšos, iš viso:" dataDxfId="38" totalsRowDxfId="37"/>
    <tableColumn id="12" xr3:uid="{466780A9-89BB-0741-9831-D22B990556DF}" name="Skiriamos lėšos, iš viso" totalsRowFunction="sum" dataDxfId="36" totalsRowDxfId="35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8AB3ADE-380E-9649-A6B3-4C1D7F1AEA0B}" name="Table1426" displayName="Table1426" ref="B9:N17" totalsRowCount="1" headerRowDxfId="34" totalsRowDxfId="31" headerRowBorderDxfId="33" tableBorderDxfId="32" totalsRowBorderDxfId="30">
  <tableColumns count="13">
    <tableColumn id="1" xr3:uid="{73CEC79A-60CC-AC44-B36D-949FD129B74C}" name="Eil. Nr." dataDxfId="29" totalsRowDxfId="28"/>
    <tableColumn id="2" xr3:uid="{01807973-1697-8548-B612-CA21FCEB42C6}" name="Grupė" dataDxfId="27" totalsRowDxfId="26"/>
    <tableColumn id="3" xr3:uid="{C67914CB-8DC2-944B-AF0E-1872FD70E9C4}" name="Konkursas" dataDxfId="25" totalsRowDxfId="24"/>
    <tableColumn id="4" xr3:uid="{77FA6CD7-23F3-6A40-9D1F-955FAA382580}" name="Paraiškos reg. Nr." dataDxfId="23" totalsRowDxfId="22"/>
    <tableColumn id="5" xr3:uid="{621AE886-5BC9-4A41-A8A7-7300B9946D29}" name="Galutinė įverčių suma" dataDxfId="21" totalsRowDxfId="20"/>
    <tableColumn id="13" xr3:uid="{E6159A08-6296-1543-A99B-04C5B6B89300}" name="Įverčių, padaugintų iš svert. koef., suma" dataDxfId="19" totalsRowDxfId="18"/>
    <tableColumn id="6" xr3:uid="{DE894888-08C2-134A-A402-5E8806DCE67C}" name="Ekspertinė išvada" dataDxfId="17" totalsRowDxfId="16"/>
    <tableColumn id="7" xr3:uid="{3302DC7A-2AB8-2E4C-98DC-5E3447222D10}" name="Vieta pirmumo eilėje (N - nefinansuotini)" dataDxfId="15" totalsRowDxfId="14"/>
    <tableColumn id="8" xr3:uid="{E7A7D8DF-26B2-C847-BAB8-B7D4CDE8B316}" name="Finansavimas" dataDxfId="13" totalsRowDxfId="12"/>
    <tableColumn id="9" xr3:uid="{1584A2FB-F001-234C-ACF4-B0FF01EF9593}" name="Projekto vadovas" dataDxfId="11" totalsRowDxfId="10"/>
    <tableColumn id="10" xr3:uid="{96944EB3-3F2D-C942-9F41-C94F34EEC590}" name="Projekto pavadinimas" dataDxfId="9" totalsRowDxfId="8"/>
    <tableColumn id="11" xr3:uid="{9A68AB9A-2048-BD4E-98F3-CB9AA60440F0}" name="Vykdančioji institucija" totalsRowLabel="Skiriamos lėšos, iš viso:" dataDxfId="7" totalsRowDxfId="6"/>
    <tableColumn id="12" xr3:uid="{7612BD19-2A4C-724D-9D16-BC91AB44E965}" name="Skiriamos lėšos, iš viso" totalsRowFunction="sum" dataDxfId="5" totalsRowDxfId="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5877B1-9E91-264D-8729-E5F03120FDD2}" name="Table145" displayName="Table145" ref="B9:N28" totalsRowCount="1" headerRowDxfId="684" totalsRowDxfId="681" headerRowBorderDxfId="683" tableBorderDxfId="682" totalsRowBorderDxfId="680">
  <tableColumns count="13">
    <tableColumn id="1" xr3:uid="{CD0782E9-F220-AF49-AE79-3D3149A09585}" name="Eil. Nr." dataDxfId="679" totalsRowDxfId="678"/>
    <tableColumn id="2" xr3:uid="{6F85F9D0-F0F5-BA40-9709-B29FA3CFAEE6}" name="Grupė" dataDxfId="677" totalsRowDxfId="676"/>
    <tableColumn id="3" xr3:uid="{9F1C801B-31D3-2A43-8C4D-8049A26E8CB9}" name="Konkursas" dataDxfId="675" totalsRowDxfId="674"/>
    <tableColumn id="4" xr3:uid="{7E54E72E-6ED1-884E-9069-59992DDDC884}" name="Paraiškos reg. Nr." dataDxfId="673" totalsRowDxfId="672"/>
    <tableColumn id="5" xr3:uid="{4C925CA8-C833-2F46-BD8F-77560E95787F}" name="Galutinė įverčių suma" dataDxfId="671" totalsRowDxfId="670"/>
    <tableColumn id="13" xr3:uid="{D33F49FC-0415-6B4B-925F-52FB8FFB1382}" name="Įverčių, padaugintų iš svert. koef., suma" dataDxfId="669" totalsRowDxfId="668"/>
    <tableColumn id="6" xr3:uid="{AA836931-F04C-C24B-B10E-52C379D17523}" name="Ekspertinė išvada" dataDxfId="667" totalsRowDxfId="666"/>
    <tableColumn id="7" xr3:uid="{6D3DEBF3-5A30-A749-AAC2-1F597002E862}" name="Vieta pirmumo eilėje (N - nefinansuotini)" dataDxfId="665" totalsRowDxfId="664"/>
    <tableColumn id="8" xr3:uid="{F7E5EEF9-9F8D-E94A-B701-0C5F16AB3EE4}" name="Finansavimas" dataDxfId="663" totalsRowDxfId="662"/>
    <tableColumn id="9" xr3:uid="{80C39BB9-09F3-2342-A2F5-A6DC56CB12D6}" name="Projekto vadovas" dataDxfId="661" totalsRowDxfId="660"/>
    <tableColumn id="10" xr3:uid="{BFF1058A-F360-C745-A007-2E9129E9C930}" name="Projekto pavadinimas" dataDxfId="659" totalsRowDxfId="658"/>
    <tableColumn id="11" xr3:uid="{E1031757-C69A-954D-8753-06FA748D0571}" name="Vykdančioji institucija" totalsRowLabel="Skiriamos lėšos, iš viso:" dataDxfId="657" totalsRowDxfId="656"/>
    <tableColumn id="12" xr3:uid="{C8E9E14D-7DAC-C642-AAF0-E40EACFE7E19}" name="Skiriamos lėšos, iš viso" totalsRowFunction="sum" dataDxfId="655" totalsRowDxfId="65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A65519-8F2D-3043-A563-17DEB269CB1A}" name="Table146" displayName="Table146" ref="B9:N28" totalsRowCount="1" headerRowDxfId="653" totalsRowDxfId="650" headerRowBorderDxfId="652" tableBorderDxfId="651" totalsRowBorderDxfId="649">
  <tableColumns count="13">
    <tableColumn id="1" xr3:uid="{FD0813D6-748D-7541-91A0-BFD47A36C99B}" name="Eil. Nr." dataDxfId="648" totalsRowDxfId="647"/>
    <tableColumn id="2" xr3:uid="{E2CEF6DB-B0C6-CC4A-9931-ADCC8463D7A4}" name="Grupė" dataDxfId="646" totalsRowDxfId="645"/>
    <tableColumn id="3" xr3:uid="{36349FE9-7037-3E45-9233-DDD8EFACB267}" name="Konkursas" dataDxfId="644" totalsRowDxfId="643"/>
    <tableColumn id="4" xr3:uid="{EEC36BCD-EF85-C842-B187-44DD8D0A65CA}" name="Paraiškos reg. Nr." dataDxfId="642" totalsRowDxfId="641"/>
    <tableColumn id="5" xr3:uid="{024288AD-A946-CA4B-887B-903BB89CB051}" name="Galutinė įverčių suma" dataDxfId="640" totalsRowDxfId="639"/>
    <tableColumn id="13" xr3:uid="{C1FD678A-B825-D84C-8FD3-843BFE9B10A9}" name="Įverčių, padaugintų iš svert. koef., suma" dataDxfId="638" totalsRowDxfId="637"/>
    <tableColumn id="6" xr3:uid="{F00421E2-7FE1-8243-8E0B-75F175505D60}" name="Ekspertinė išvada" dataDxfId="636" totalsRowDxfId="635"/>
    <tableColumn id="7" xr3:uid="{0352335C-E939-7542-8834-2A171E0ED997}" name="Vieta pirmumo eilėje (N - nefinansuotini)" dataDxfId="634" totalsRowDxfId="633"/>
    <tableColumn id="8" xr3:uid="{D8FF2C9C-38A2-844D-B549-EF8A0EBFD870}" name="Finansavimas" dataDxfId="632" totalsRowDxfId="631"/>
    <tableColumn id="9" xr3:uid="{9F302DE1-2E59-D44A-BF66-BE0BFF59C45C}" name="Projekto vadovas" dataDxfId="630" totalsRowDxfId="629"/>
    <tableColumn id="10" xr3:uid="{8AE29600-606E-7B4A-B45C-255FE6B45D62}" name="Projekto pavadinimas" dataDxfId="628" totalsRowDxfId="627"/>
    <tableColumn id="11" xr3:uid="{3C1BC4BB-2738-6A45-8759-4452D7F2264D}" name="Vykdančioji institucija" totalsRowLabel="Skiriamos lėšos, iš viso:" dataDxfId="626" totalsRowDxfId="625"/>
    <tableColumn id="12" xr3:uid="{4AD5DDC4-C98F-364E-A57A-59A21A78C17F}" name="Skiriamos lėšos, iš viso" totalsRowFunction="sum" dataDxfId="624" totalsRowDxfId="62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DECA4C-9662-3842-86B6-D8DECA6F0944}" name="Table147" displayName="Table147" ref="B9:N40" totalsRowCount="1" headerRowDxfId="622" totalsRowDxfId="619" headerRowBorderDxfId="621" tableBorderDxfId="620" totalsRowBorderDxfId="618">
  <tableColumns count="13">
    <tableColumn id="1" xr3:uid="{42724627-A938-514F-BDAB-70A5CACC5E5D}" name="Eil. Nr." dataDxfId="617" totalsRowDxfId="616"/>
    <tableColumn id="2" xr3:uid="{0F811DB3-15FD-484A-BD60-65F003035B96}" name="Grupė" dataDxfId="615" totalsRowDxfId="614"/>
    <tableColumn id="3" xr3:uid="{DEF0398B-D3A2-D94D-9DC8-4876B718BFC4}" name="Konkursas" dataDxfId="613" totalsRowDxfId="612"/>
    <tableColumn id="4" xr3:uid="{1C5AD2E0-CBB0-3F42-8556-447A3ECEEAF5}" name="Paraiškos reg. Nr." dataDxfId="611" totalsRowDxfId="610"/>
    <tableColumn id="5" xr3:uid="{90A16F7F-F600-6848-A2AD-D7A8EFEDB52C}" name="Galutinė įverčių suma" dataDxfId="609" totalsRowDxfId="608"/>
    <tableColumn id="13" xr3:uid="{9C49087D-6877-E04B-AE7F-084D8FEA88F0}" name="Įverčių, padaugintų iš svert. koef., suma" dataDxfId="607" totalsRowDxfId="606"/>
    <tableColumn id="6" xr3:uid="{0BF2BDB3-3CA9-7144-B538-073D748791DE}" name="Ekspertinė išvada" dataDxfId="605" totalsRowDxfId="604"/>
    <tableColumn id="7" xr3:uid="{3B7B57D3-993C-FF4C-88EB-A3956EF8FF52}" name="Vieta pirmumo eilėje (N - nefinansuotini)" dataDxfId="603" totalsRowDxfId="602"/>
    <tableColumn id="8" xr3:uid="{82B8960F-420B-BD40-94EC-52E482E72D33}" name="Finansavimas" dataDxfId="601" totalsRowDxfId="600"/>
    <tableColumn id="9" xr3:uid="{F8195A54-499F-DB49-AB3A-D879C782507F}" name="Projekto vadovas" dataDxfId="599" totalsRowDxfId="598"/>
    <tableColumn id="10" xr3:uid="{CDBDF911-1799-9A41-AFC9-A35D496F77D2}" name="Projekto pavadinimas" dataDxfId="597" totalsRowDxfId="596"/>
    <tableColumn id="11" xr3:uid="{D495C6A2-574F-664A-8079-311510BC39C0}" name="Vykdančioji institucija" totalsRowLabel="Skiriamos lėšos, iš viso:" dataDxfId="595" totalsRowDxfId="594"/>
    <tableColumn id="12" xr3:uid="{DD3F9C68-ABC6-D64C-A304-03D0A9BB2BF4}" name="Skiriamos lėšos, iš viso" totalsRowFunction="sum" dataDxfId="593" totalsRowDxfId="59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3E99C07-1A5A-7B4E-A365-60AE686B7C4E}" name="Table148" displayName="Table148" ref="B9:N17" totalsRowCount="1" headerRowDxfId="591" totalsRowDxfId="588" headerRowBorderDxfId="590" tableBorderDxfId="589" totalsRowBorderDxfId="587">
  <tableColumns count="13">
    <tableColumn id="1" xr3:uid="{254516AD-9A16-914D-9556-BD5EB5592433}" name="Eil. Nr." dataDxfId="586" totalsRowDxfId="585"/>
    <tableColumn id="2" xr3:uid="{F44FE9C4-453C-A44F-979E-FA74BCE96BD7}" name="Grupė" dataDxfId="584" totalsRowDxfId="583"/>
    <tableColumn id="3" xr3:uid="{88C8ED3C-922E-DB4B-9F0D-A63C5997A55C}" name="Konkursas" dataDxfId="582" totalsRowDxfId="581"/>
    <tableColumn id="4" xr3:uid="{6395695B-9924-3F42-BCDA-06AEB3252053}" name="Paraiškos reg. Nr." dataDxfId="580" totalsRowDxfId="579"/>
    <tableColumn id="5" xr3:uid="{C074C9C8-B038-9441-A735-D4EE438753B1}" name="Galutinė įverčių suma" dataDxfId="578"/>
    <tableColumn id="13" xr3:uid="{0C796237-5DE4-7040-91C8-DBABB373F121}" name="Įverčių, padaugintų iš svert. koef., suma" dataDxfId="577" totalsRowDxfId="576"/>
    <tableColumn id="6" xr3:uid="{BBAA0600-15C8-8547-9B51-376DD9945936}" name="Ekspertinė išvada" dataDxfId="575" totalsRowDxfId="574"/>
    <tableColumn id="7" xr3:uid="{1D7A2F9B-D653-244D-A837-02D7E0784A1A}" name="Vieta pirmumo eilėje (N - nefinansuotini)" dataDxfId="573" totalsRowDxfId="572"/>
    <tableColumn id="8" xr3:uid="{79269AA1-24AE-754E-8A5D-073DE75FAF15}" name="Finansavimas" dataDxfId="571" totalsRowDxfId="570"/>
    <tableColumn id="9" xr3:uid="{6F7C36DD-DF44-FE47-B7A0-126582845FFD}" name="Projekto vadovas" dataDxfId="569" totalsRowDxfId="568"/>
    <tableColumn id="10" xr3:uid="{BBC796CE-8754-D54E-A2FD-6AA52E11C4B6}" name="Projekto pavadinimas" dataDxfId="567" totalsRowDxfId="566"/>
    <tableColumn id="11" xr3:uid="{82357A28-759B-454A-B8F8-5697360961BA}" name="Vykdančioji institucija" totalsRowLabel="Skiriamos lėšos, iš viso:" dataDxfId="565" totalsRowDxfId="564"/>
    <tableColumn id="12" xr3:uid="{4DC751FD-41FD-1147-8692-8661A57BFD69}" name="Skiriamos lėšos, iš viso" totalsRowFunction="sum" dataDxfId="563" totalsRowDxfId="56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49A5F9-2AA7-4447-AF1F-33A7A5ADEB5F}" name="Table149" displayName="Table149" ref="B9:N29" totalsRowCount="1" headerRowDxfId="561" totalsRowDxfId="558" headerRowBorderDxfId="560" tableBorderDxfId="559" totalsRowBorderDxfId="557">
  <tableColumns count="13">
    <tableColumn id="1" xr3:uid="{EEADC55E-561B-C94D-9E0B-352195B6A67C}" name="Eil. Nr." dataDxfId="556" totalsRowDxfId="555"/>
    <tableColumn id="2" xr3:uid="{01967724-264F-F147-A2A6-708273A060EF}" name="Grupė" dataDxfId="554" totalsRowDxfId="553"/>
    <tableColumn id="3" xr3:uid="{AFAB39D3-E533-3545-876A-8C6A436CA673}" name="Konkursas" dataDxfId="552" totalsRowDxfId="551"/>
    <tableColumn id="4" xr3:uid="{D95536AB-EAA0-264E-ABC9-CA546873C52C}" name="Paraiškos reg. Nr." dataDxfId="550" totalsRowDxfId="549"/>
    <tableColumn id="5" xr3:uid="{CA52EA31-CDB5-0C46-8B94-BEDE19E5C46C}" name="Galutinė įverčių suma" dataDxfId="548" totalsRowDxfId="547"/>
    <tableColumn id="13" xr3:uid="{C7F58CD3-F606-664E-BE7A-B9D4A2FEEDDA}" name="Įverčių, padaugintų iš svert. koef., suma" dataDxfId="546" totalsRowDxfId="545"/>
    <tableColumn id="6" xr3:uid="{FB2D48A7-9414-CE42-9A0E-DE19240A27E5}" name="Ekspertinė išvada" dataDxfId="544" totalsRowDxfId="543"/>
    <tableColumn id="7" xr3:uid="{3A949D49-56EA-FE4B-A0E2-63443C0BD8FE}" name="Vieta pirmumo eilėje (N - nefinansuotini)" dataDxfId="542" totalsRowDxfId="541"/>
    <tableColumn id="8" xr3:uid="{1A6C9449-7D62-3C4E-8F47-2657D2A93E45}" name="Finansavimas" dataDxfId="540" totalsRowDxfId="539"/>
    <tableColumn id="9" xr3:uid="{B67A12A0-BEA5-DC49-84AD-37D145D8252D}" name="Projekto vadovas" dataDxfId="538" totalsRowDxfId="537"/>
    <tableColumn id="10" xr3:uid="{C29F8ABF-E1A1-774A-88FE-969D8C706432}" name="Projekto pavadinimas" dataDxfId="536" totalsRowDxfId="535"/>
    <tableColumn id="11" xr3:uid="{E7D4CEFA-F1B8-8545-85A7-330F0472EA17}" name="Vykdančioji institucija" totalsRowLabel="Skiriamos lėšos, iš viso:" dataDxfId="534" totalsRowDxfId="533"/>
    <tableColumn id="12" xr3:uid="{DE46459E-40D4-5042-BF22-4E55D612A007}" name="Skiriamos lėšos, iš viso" totalsRowFunction="sum" dataDxfId="532" totalsRowDxfId="53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3053DEF-BE87-0945-AD92-27C46D5C0379}" name="Table1410" displayName="Table1410" ref="B9:N18" totalsRowCount="1" headerRowDxfId="530" totalsRowDxfId="527" headerRowBorderDxfId="529" tableBorderDxfId="528" totalsRowBorderDxfId="526">
  <tableColumns count="13">
    <tableColumn id="1" xr3:uid="{95CB159C-5345-C84B-90CB-876104A9072A}" name="Eil. Nr." dataDxfId="525" totalsRowDxfId="524"/>
    <tableColumn id="2" xr3:uid="{69B8DCDD-EAA1-4545-AF67-B642629001B6}" name="Grupė" dataDxfId="523" totalsRowDxfId="522"/>
    <tableColumn id="3" xr3:uid="{C9446D96-E570-D149-BC28-BDC332D7A8ED}" name="Konkursas" dataDxfId="521" totalsRowDxfId="520"/>
    <tableColumn id="4" xr3:uid="{C926EA0D-5D79-0845-9B13-A965987E6C1C}" name="Paraiškos reg. Nr." dataDxfId="519" totalsRowDxfId="518"/>
    <tableColumn id="5" xr3:uid="{81A0FBDC-C0F6-1344-A360-DE18749EA611}" name="Galutinė įverčių suma" dataDxfId="517" totalsRowDxfId="516"/>
    <tableColumn id="13" xr3:uid="{69DFC2C5-F8C1-7C43-8BBE-0B3E73C20EF7}" name="Įverčių, padaugintų iš svert. koef., suma" dataDxfId="515" totalsRowDxfId="514"/>
    <tableColumn id="6" xr3:uid="{91B0B60D-C423-8E4D-90C2-3E42B90F726F}" name="Ekspertinė išvada" dataDxfId="513" totalsRowDxfId="512"/>
    <tableColumn id="7" xr3:uid="{6C1E2641-3549-E746-BEC8-D9BBFC369A8D}" name="Vieta pirmumo eilėje (N - nefinansuotini)" dataDxfId="511" totalsRowDxfId="510"/>
    <tableColumn id="8" xr3:uid="{A0D653CB-6A54-C841-9D95-F42392DED2A5}" name="Finansavimas" dataDxfId="509" totalsRowDxfId="508"/>
    <tableColumn id="9" xr3:uid="{30C91FA3-92A5-3149-8969-F07CCEA62205}" name="Projekto vadovas" dataDxfId="507" totalsRowDxfId="506"/>
    <tableColumn id="10" xr3:uid="{BC0405E2-0D96-CC4B-B67A-656CBBC51BDE}" name="Projekto pavadinimas" dataDxfId="505" totalsRowDxfId="504"/>
    <tableColumn id="11" xr3:uid="{C6B480CF-D5BD-7440-8CA3-1A540B711A3C}" name="Vykdančioji institucija" totalsRowLabel="Skiriamos lėšos, iš viso:" dataDxfId="503" totalsRowDxfId="502"/>
    <tableColumn id="12" xr3:uid="{FC4981AB-BB1B-A64A-85E9-BAA5B022E18F}" name="Skiriamos lėšos, iš viso" totalsRowFunction="sum" dataDxfId="501" totalsRowDxfId="50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8A5807-D154-8142-AF2D-A86F28FA84E9}" name="Table1411" displayName="Table1411" ref="B9:N30" totalsRowCount="1" headerRowDxfId="499" totalsRowDxfId="496" headerRowBorderDxfId="498" tableBorderDxfId="497" totalsRowBorderDxfId="495">
  <tableColumns count="13">
    <tableColumn id="1" xr3:uid="{BEE9D0AD-D535-5348-B168-17C909D77930}" name="Eil. Nr." dataDxfId="494" totalsRowDxfId="493"/>
    <tableColumn id="2" xr3:uid="{7B7C2E55-D632-DF40-82A2-6EA54C616DA6}" name="Grupė" dataDxfId="492" totalsRowDxfId="491"/>
    <tableColumn id="3" xr3:uid="{E68E52F2-5667-A84A-8D41-7A08FFA7D225}" name="Konkursas" dataDxfId="490" totalsRowDxfId="489"/>
    <tableColumn id="4" xr3:uid="{E528C2A7-FBD4-BE4F-80F2-ED77060B9496}" name="Paraiškos reg. Nr." dataDxfId="488" totalsRowDxfId="487"/>
    <tableColumn id="5" xr3:uid="{73AAA42E-15BA-B146-A47A-09BFBDA40AF3}" name="Galutinė įverčių suma" dataDxfId="486" totalsRowDxfId="485"/>
    <tableColumn id="13" xr3:uid="{DABCC759-B786-724C-BA93-ECF9D0D86CE4}" name="Įverčių, padaugintų iš svert. koef., suma" dataDxfId="484" totalsRowDxfId="483" dataCellStyle="Normal 2"/>
    <tableColumn id="6" xr3:uid="{4BF0A400-3455-B847-9DF2-26058598BF5C}" name="Ekspertinė išvada" dataDxfId="482" totalsRowDxfId="481"/>
    <tableColumn id="7" xr3:uid="{7371F672-8A2A-B546-9D20-F6956E2CE5C0}" name="Vieta pirmumo eilėje (N - nefinansuotini)" dataDxfId="480" totalsRowDxfId="479"/>
    <tableColumn id="8" xr3:uid="{6AD6938B-3FFA-C042-8E92-EC9733FF3818}" name="Finansavimas" dataDxfId="478" totalsRowDxfId="477"/>
    <tableColumn id="9" xr3:uid="{B42FA134-AD01-D347-B14A-A27E6F50A220}" name="Projekto vadovas" dataDxfId="476" totalsRowDxfId="475"/>
    <tableColumn id="10" xr3:uid="{FC9B1481-E09D-C948-9933-A95023C7CE03}" name="Projekto pavadinimas" dataDxfId="474" totalsRowDxfId="473"/>
    <tableColumn id="11" xr3:uid="{04A5169A-596E-FA44-B388-6CA8EEBC27F7}" name="Vykdančioji institucija" totalsRowLabel="Skiriamos lėšos, iš viso:" dataDxfId="472" totalsRowDxfId="471"/>
    <tableColumn id="12" xr3:uid="{4DB2AB60-32BD-6C44-B28E-044F35E84F32}" name="Skiriamos lėšos, iš viso" totalsRowFunction="sum" dataDxfId="470" totalsRowDxfId="46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BBC2-0E68-DC4D-A2DE-B66871E0B762}">
  <dimension ref="B6:I41"/>
  <sheetViews>
    <sheetView showGridLines="0" zoomScale="90" zoomScaleNormal="90" workbookViewId="0">
      <selection activeCell="I29" sqref="I29"/>
    </sheetView>
  </sheetViews>
  <sheetFormatPr defaultColWidth="11.19921875" defaultRowHeight="15.6" x14ac:dyDescent="0.3"/>
  <cols>
    <col min="1" max="1" width="6.19921875" customWidth="1"/>
    <col min="2" max="2" width="12.5" customWidth="1"/>
    <col min="3" max="8" width="16.296875" customWidth="1"/>
    <col min="9" max="9" width="16.5" customWidth="1"/>
  </cols>
  <sheetData>
    <row r="6" spans="2:9" ht="18" x14ac:dyDescent="0.3">
      <c r="B6" s="3" t="s">
        <v>0</v>
      </c>
      <c r="C6" s="4"/>
      <c r="D6" s="4"/>
      <c r="E6" s="4"/>
      <c r="F6" s="4"/>
      <c r="G6" s="4"/>
      <c r="H6" s="4"/>
      <c r="I6" s="4"/>
    </row>
    <row r="7" spans="2:9" x14ac:dyDescent="0.3">
      <c r="B7" s="1" t="s">
        <v>583</v>
      </c>
    </row>
    <row r="8" spans="2:9" x14ac:dyDescent="0.3">
      <c r="B8" s="2" t="s">
        <v>584</v>
      </c>
    </row>
    <row r="9" spans="2:9" ht="10.199999999999999" customHeight="1" x14ac:dyDescent="0.3"/>
    <row r="10" spans="2:9" x14ac:dyDescent="0.3">
      <c r="B10" s="43" t="s">
        <v>600</v>
      </c>
      <c r="C10" s="43"/>
      <c r="D10" s="43"/>
      <c r="E10" s="24"/>
      <c r="F10" s="24"/>
      <c r="G10" s="24"/>
      <c r="H10" s="24"/>
      <c r="I10" s="24"/>
    </row>
    <row r="11" spans="2:9" x14ac:dyDescent="0.3">
      <c r="B11" s="38" t="s">
        <v>628</v>
      </c>
      <c r="C11" s="60" t="s">
        <v>601</v>
      </c>
      <c r="D11" s="61"/>
      <c r="E11" s="24"/>
      <c r="F11" s="24"/>
      <c r="G11" s="24"/>
      <c r="H11" s="24"/>
      <c r="I11" s="24"/>
    </row>
    <row r="12" spans="2:9" x14ac:dyDescent="0.3">
      <c r="B12" s="38" t="s">
        <v>629</v>
      </c>
      <c r="C12" s="60" t="s">
        <v>602</v>
      </c>
      <c r="D12" s="61"/>
      <c r="E12" s="24"/>
      <c r="F12" s="24"/>
      <c r="G12" s="24"/>
      <c r="H12" s="24"/>
      <c r="I12" s="24"/>
    </row>
    <row r="13" spans="2:9" x14ac:dyDescent="0.3">
      <c r="B13" s="38" t="s">
        <v>630</v>
      </c>
      <c r="C13" s="60" t="s">
        <v>603</v>
      </c>
      <c r="D13" s="61"/>
      <c r="E13" s="24"/>
      <c r="F13" s="24"/>
      <c r="G13" s="24"/>
      <c r="H13" s="24"/>
      <c r="I13" s="24"/>
    </row>
    <row r="14" spans="2:9" x14ac:dyDescent="0.3">
      <c r="B14" s="38" t="s">
        <v>631</v>
      </c>
      <c r="C14" s="60" t="s">
        <v>604</v>
      </c>
      <c r="D14" s="61"/>
      <c r="E14" s="24"/>
      <c r="F14" s="24"/>
      <c r="G14" s="24"/>
      <c r="H14" s="24"/>
      <c r="I14" s="24"/>
    </row>
    <row r="15" spans="2:9" x14ac:dyDescent="0.3">
      <c r="B15" s="38" t="s">
        <v>632</v>
      </c>
      <c r="C15" s="60" t="s">
        <v>605</v>
      </c>
      <c r="D15" s="61"/>
      <c r="E15" s="24"/>
      <c r="F15" s="24"/>
      <c r="G15" s="24"/>
      <c r="H15" s="24"/>
      <c r="I15" s="24"/>
    </row>
    <row r="16" spans="2:9" x14ac:dyDescent="0.3">
      <c r="B16" s="38" t="s">
        <v>633</v>
      </c>
      <c r="C16" s="60" t="s">
        <v>606</v>
      </c>
      <c r="D16" s="61"/>
      <c r="E16" s="24"/>
      <c r="F16" s="24"/>
      <c r="G16" s="24"/>
      <c r="H16" s="24"/>
      <c r="I16" s="24"/>
    </row>
    <row r="17" spans="2:9" x14ac:dyDescent="0.3">
      <c r="B17" s="38" t="s">
        <v>634</v>
      </c>
      <c r="C17" s="60" t="s">
        <v>607</v>
      </c>
      <c r="D17" s="61"/>
      <c r="E17" s="24"/>
      <c r="F17" s="24"/>
      <c r="G17" s="24"/>
      <c r="H17" s="24"/>
      <c r="I17" s="24"/>
    </row>
    <row r="18" spans="2:9" x14ac:dyDescent="0.3">
      <c r="B18" s="38" t="s">
        <v>635</v>
      </c>
      <c r="C18" s="60" t="s">
        <v>608</v>
      </c>
      <c r="D18" s="61"/>
      <c r="E18" s="24"/>
      <c r="F18" s="24"/>
      <c r="G18" s="24"/>
      <c r="H18" s="24"/>
      <c r="I18" s="24"/>
    </row>
    <row r="19" spans="2:9" x14ac:dyDescent="0.3">
      <c r="B19" s="38" t="s">
        <v>636</v>
      </c>
      <c r="C19" s="60" t="s">
        <v>609</v>
      </c>
      <c r="D19" s="61"/>
      <c r="E19" s="24"/>
      <c r="F19" s="24"/>
      <c r="G19" s="24"/>
      <c r="H19" s="24"/>
      <c r="I19" s="24"/>
    </row>
    <row r="20" spans="2:9" x14ac:dyDescent="0.3">
      <c r="B20" s="38" t="s">
        <v>637</v>
      </c>
      <c r="C20" s="60" t="s">
        <v>610</v>
      </c>
      <c r="D20" s="61"/>
      <c r="E20" s="24"/>
      <c r="F20" s="24"/>
      <c r="G20" s="24"/>
      <c r="H20" s="24"/>
      <c r="I20" s="24"/>
    </row>
    <row r="21" spans="2:9" x14ac:dyDescent="0.3">
      <c r="B21" s="38" t="s">
        <v>638</v>
      </c>
      <c r="C21" s="60" t="s">
        <v>611</v>
      </c>
      <c r="D21" s="61"/>
      <c r="E21" s="24"/>
      <c r="F21" s="24"/>
      <c r="G21" s="24"/>
      <c r="H21" s="24"/>
      <c r="I21" s="24"/>
    </row>
    <row r="22" spans="2:9" x14ac:dyDescent="0.3">
      <c r="B22" s="38" t="s">
        <v>639</v>
      </c>
      <c r="C22" s="60" t="s">
        <v>612</v>
      </c>
      <c r="D22" s="61"/>
      <c r="E22" s="24"/>
      <c r="F22" s="24"/>
      <c r="G22" s="24"/>
      <c r="H22" s="24"/>
      <c r="I22" s="24"/>
    </row>
    <row r="23" spans="2:9" x14ac:dyDescent="0.3">
      <c r="B23" s="38" t="s">
        <v>653</v>
      </c>
      <c r="C23" s="60" t="s">
        <v>651</v>
      </c>
      <c r="D23" s="61"/>
      <c r="E23" s="24"/>
      <c r="F23" s="24"/>
      <c r="G23" s="24"/>
      <c r="H23" s="24"/>
      <c r="I23" s="24"/>
    </row>
    <row r="24" spans="2:9" x14ac:dyDescent="0.3">
      <c r="B24" s="38" t="s">
        <v>654</v>
      </c>
      <c r="C24" s="60" t="s">
        <v>652</v>
      </c>
      <c r="D24" s="61"/>
      <c r="E24" s="24"/>
      <c r="F24" s="24"/>
      <c r="G24" s="24"/>
      <c r="H24" s="24"/>
      <c r="I24" s="24"/>
    </row>
    <row r="25" spans="2:9" x14ac:dyDescent="0.3">
      <c r="B25" s="38" t="s">
        <v>640</v>
      </c>
      <c r="C25" s="58" t="s">
        <v>613</v>
      </c>
      <c r="D25" s="59"/>
      <c r="E25" s="24"/>
      <c r="F25" s="24"/>
      <c r="G25" s="24"/>
      <c r="H25" s="24"/>
      <c r="I25" s="24"/>
    </row>
    <row r="26" spans="2:9" x14ac:dyDescent="0.3">
      <c r="B26" s="38" t="s">
        <v>641</v>
      </c>
      <c r="C26" s="58" t="s">
        <v>614</v>
      </c>
      <c r="D26" s="59"/>
      <c r="E26" s="24"/>
      <c r="F26" s="24"/>
      <c r="G26" s="24"/>
      <c r="H26" s="24"/>
      <c r="I26" s="24"/>
    </row>
    <row r="27" spans="2:9" x14ac:dyDescent="0.3">
      <c r="B27" s="38" t="s">
        <v>642</v>
      </c>
      <c r="C27" s="60" t="s">
        <v>615</v>
      </c>
      <c r="D27" s="61"/>
      <c r="E27" s="24"/>
      <c r="F27" s="24"/>
      <c r="G27" s="24"/>
      <c r="H27" s="24"/>
      <c r="I27" s="24"/>
    </row>
    <row r="28" spans="2:9" x14ac:dyDescent="0.3">
      <c r="B28" s="38" t="s">
        <v>644</v>
      </c>
      <c r="C28" s="60" t="s">
        <v>655</v>
      </c>
      <c r="D28" s="61"/>
      <c r="E28" s="24"/>
      <c r="F28" s="24"/>
      <c r="G28" s="24"/>
      <c r="H28" s="24"/>
      <c r="I28" s="24"/>
    </row>
    <row r="29" spans="2:9" x14ac:dyDescent="0.3">
      <c r="B29" s="38" t="s">
        <v>643</v>
      </c>
      <c r="C29" s="60" t="s">
        <v>616</v>
      </c>
      <c r="D29" s="61"/>
      <c r="E29" s="24"/>
      <c r="F29" s="24"/>
      <c r="G29" s="24"/>
      <c r="H29" s="24"/>
      <c r="I29" s="24"/>
    </row>
    <row r="30" spans="2:9" x14ac:dyDescent="0.3">
      <c r="B30" s="38" t="s">
        <v>645</v>
      </c>
      <c r="C30" s="60" t="s">
        <v>616</v>
      </c>
      <c r="D30" s="61"/>
      <c r="E30" s="24"/>
      <c r="F30" s="24"/>
      <c r="G30" s="24"/>
      <c r="H30" s="24"/>
      <c r="I30" s="24"/>
    </row>
    <row r="31" spans="2:9" x14ac:dyDescent="0.3">
      <c r="B31" s="38" t="s">
        <v>646</v>
      </c>
      <c r="C31" s="58" t="s">
        <v>617</v>
      </c>
      <c r="D31" s="59"/>
      <c r="E31" s="24"/>
      <c r="F31" s="24"/>
      <c r="G31" s="24"/>
      <c r="H31" s="24"/>
      <c r="I31" s="24"/>
    </row>
    <row r="32" spans="2:9" x14ac:dyDescent="0.3">
      <c r="B32" s="38" t="s">
        <v>647</v>
      </c>
      <c r="C32" s="58" t="s">
        <v>618</v>
      </c>
      <c r="D32" s="59"/>
      <c r="E32" s="24"/>
      <c r="F32" s="24"/>
      <c r="G32" s="24"/>
      <c r="H32" s="24"/>
      <c r="I32" s="24"/>
    </row>
    <row r="33" spans="2:9" x14ac:dyDescent="0.3">
      <c r="B33" s="38" t="s">
        <v>658</v>
      </c>
      <c r="C33" s="58" t="s">
        <v>656</v>
      </c>
      <c r="D33" s="59"/>
      <c r="E33" s="24"/>
      <c r="F33" s="24"/>
      <c r="G33" s="24"/>
      <c r="H33" s="24"/>
      <c r="I33" s="24"/>
    </row>
    <row r="34" spans="2:9" x14ac:dyDescent="0.3">
      <c r="B34" s="38" t="s">
        <v>659</v>
      </c>
      <c r="C34" s="58" t="s">
        <v>657</v>
      </c>
      <c r="D34" s="59"/>
      <c r="E34" s="24"/>
      <c r="F34" s="24"/>
      <c r="G34" s="24"/>
      <c r="H34" s="24"/>
      <c r="I34" s="24"/>
    </row>
    <row r="35" spans="2:9" x14ac:dyDescent="0.3">
      <c r="B35" s="39"/>
      <c r="C35" s="40"/>
      <c r="D35" s="41"/>
      <c r="E35" s="24"/>
      <c r="F35" s="24"/>
      <c r="G35" s="24"/>
      <c r="H35" s="24"/>
      <c r="I35" s="24"/>
    </row>
    <row r="36" spans="2:9" ht="18" x14ac:dyDescent="0.35">
      <c r="B36" s="42" t="s">
        <v>648</v>
      </c>
      <c r="C36" s="26"/>
      <c r="D36" s="26"/>
      <c r="E36" s="24"/>
      <c r="F36" s="24"/>
      <c r="G36" s="24"/>
      <c r="H36" s="24"/>
      <c r="I36" s="24"/>
    </row>
    <row r="37" spans="2:9" x14ac:dyDescent="0.3">
      <c r="B37" s="25"/>
      <c r="C37" s="26"/>
      <c r="D37" s="26"/>
      <c r="E37" s="24"/>
      <c r="F37" s="24"/>
      <c r="G37" s="24"/>
      <c r="H37" s="24"/>
      <c r="I37" s="24"/>
    </row>
    <row r="38" spans="2:9" ht="40.049999999999997" customHeight="1" x14ac:dyDescent="0.3">
      <c r="B38" s="36"/>
      <c r="C38" s="37" t="s">
        <v>619</v>
      </c>
      <c r="D38" s="37" t="s">
        <v>620</v>
      </c>
      <c r="E38" s="37" t="s">
        <v>621</v>
      </c>
      <c r="F38" s="37" t="s">
        <v>622</v>
      </c>
      <c r="G38" s="37" t="s">
        <v>623</v>
      </c>
      <c r="H38" s="37" t="s">
        <v>624</v>
      </c>
      <c r="I38" s="37" t="s">
        <v>625</v>
      </c>
    </row>
    <row r="39" spans="2:9" x14ac:dyDescent="0.3">
      <c r="B39" s="27" t="s">
        <v>626</v>
      </c>
      <c r="C39" s="28">
        <v>287</v>
      </c>
      <c r="D39" s="28">
        <v>266</v>
      </c>
      <c r="E39" s="28">
        <v>223</v>
      </c>
      <c r="F39" s="28">
        <v>53</v>
      </c>
      <c r="G39" s="29" t="s">
        <v>649</v>
      </c>
      <c r="H39" s="35">
        <v>10477089</v>
      </c>
      <c r="I39" s="28">
        <v>0</v>
      </c>
    </row>
    <row r="40" spans="2:9" x14ac:dyDescent="0.3">
      <c r="B40" s="27" t="s">
        <v>627</v>
      </c>
      <c r="C40" s="28">
        <v>142</v>
      </c>
      <c r="D40" s="28">
        <v>130</v>
      </c>
      <c r="E40" s="28">
        <v>110</v>
      </c>
      <c r="F40" s="28">
        <v>25</v>
      </c>
      <c r="G40" s="29" t="s">
        <v>650</v>
      </c>
      <c r="H40" s="30">
        <v>4992486</v>
      </c>
      <c r="I40" s="28">
        <v>4</v>
      </c>
    </row>
    <row r="41" spans="2:9" x14ac:dyDescent="0.3">
      <c r="B41" s="31" t="s">
        <v>685</v>
      </c>
      <c r="C41" s="32">
        <f>SUM(C39:C40)</f>
        <v>429</v>
      </c>
      <c r="D41" s="32">
        <f>SUM(D39:D40)</f>
        <v>396</v>
      </c>
      <c r="E41" s="32">
        <f>SUM(E39:E40)</f>
        <v>333</v>
      </c>
      <c r="F41" s="32">
        <f>SUM(F39:F40)</f>
        <v>78</v>
      </c>
      <c r="G41" s="33" t="s">
        <v>682</v>
      </c>
      <c r="H41" s="34">
        <f>SUM(H39:H40)</f>
        <v>15469575</v>
      </c>
      <c r="I41" s="32">
        <f>SUM(I39:I40)</f>
        <v>4</v>
      </c>
    </row>
  </sheetData>
  <mergeCells count="24"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16:D16"/>
    <mergeCell ref="C23:D23"/>
    <mergeCell ref="C24:D24"/>
    <mergeCell ref="C22:D22"/>
    <mergeCell ref="C21:D21"/>
    <mergeCell ref="C27:D27"/>
    <mergeCell ref="C25:D25"/>
    <mergeCell ref="C26:D26"/>
    <mergeCell ref="C32:D32"/>
    <mergeCell ref="C33:D33"/>
    <mergeCell ref="C34:D34"/>
    <mergeCell ref="C28:D28"/>
    <mergeCell ref="C29:D29"/>
    <mergeCell ref="C30:D30"/>
    <mergeCell ref="C31:D31"/>
  </mergeCells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8E0ED-4E82-0145-8AC8-40D0F124F96F}">
  <dimension ref="B5:N30"/>
  <sheetViews>
    <sheetView showGridLines="0" zoomScale="90" zoomScaleNormal="90" workbookViewId="0">
      <selection activeCell="B8" sqref="B8"/>
    </sheetView>
  </sheetViews>
  <sheetFormatPr defaultColWidth="11.19921875" defaultRowHeight="15.6" x14ac:dyDescent="0.3"/>
  <cols>
    <col min="1" max="1" width="1.796875" customWidth="1"/>
    <col min="2" max="2" width="4.296875" customWidth="1"/>
    <col min="3" max="3" width="6.19921875" style="22" customWidth="1"/>
    <col min="4" max="4" width="9.5" style="18" customWidth="1"/>
    <col min="5" max="5" width="13.796875" customWidth="1"/>
    <col min="6" max="6" width="11.69921875" customWidth="1"/>
    <col min="7" max="7" width="10.59765625" customWidth="1"/>
    <col min="8" max="8" width="15.296875" customWidth="1"/>
    <col min="9" max="9" width="17.796875" customWidth="1"/>
    <col min="10" max="10" width="16.796875" customWidth="1"/>
    <col min="11" max="11" width="20.296875" customWidth="1"/>
    <col min="12" max="12" width="43.19921875" customWidth="1"/>
    <col min="13" max="13" width="36.296875" customWidth="1"/>
    <col min="14" max="14" width="10.796875" customWidth="1"/>
  </cols>
  <sheetData>
    <row r="5" spans="2:14" ht="18" x14ac:dyDescent="0.3">
      <c r="B5" s="3" t="s">
        <v>666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199999999999999" customHeight="1" x14ac:dyDescent="0.3"/>
    <row r="9" spans="2:14" ht="66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589</v>
      </c>
      <c r="D10" s="5" t="s">
        <v>11</v>
      </c>
      <c r="E10" s="6" t="s">
        <v>231</v>
      </c>
      <c r="F10" s="51">
        <v>37.5</v>
      </c>
      <c r="G10" s="48">
        <v>53.4</v>
      </c>
      <c r="H10" s="5" t="s">
        <v>13</v>
      </c>
      <c r="I10" s="5">
        <v>1</v>
      </c>
      <c r="J10" s="5" t="s">
        <v>14</v>
      </c>
      <c r="K10" s="7" t="s">
        <v>688</v>
      </c>
      <c r="L10" s="7" t="s">
        <v>232</v>
      </c>
      <c r="M10" s="7" t="s">
        <v>38</v>
      </c>
      <c r="N10" s="9">
        <v>199960</v>
      </c>
    </row>
    <row r="11" spans="2:14" x14ac:dyDescent="0.3">
      <c r="B11" s="8">
        <v>2</v>
      </c>
      <c r="C11" s="19" t="s">
        <v>589</v>
      </c>
      <c r="D11" s="5" t="s">
        <v>11</v>
      </c>
      <c r="E11" s="6" t="s">
        <v>233</v>
      </c>
      <c r="F11" s="51">
        <v>36.5</v>
      </c>
      <c r="G11" s="48">
        <v>51.9</v>
      </c>
      <c r="H11" s="5" t="s">
        <v>13</v>
      </c>
      <c r="I11" s="5">
        <v>2</v>
      </c>
      <c r="J11" s="5" t="s">
        <v>14</v>
      </c>
      <c r="K11" s="7" t="s">
        <v>234</v>
      </c>
      <c r="L11" s="7" t="s">
        <v>235</v>
      </c>
      <c r="M11" s="7" t="s">
        <v>38</v>
      </c>
      <c r="N11" s="9">
        <v>199995</v>
      </c>
    </row>
    <row r="12" spans="2:14" x14ac:dyDescent="0.3">
      <c r="B12" s="8">
        <v>3</v>
      </c>
      <c r="C12" s="19" t="s">
        <v>589</v>
      </c>
      <c r="D12" s="5" t="s">
        <v>11</v>
      </c>
      <c r="E12" s="6" t="s">
        <v>236</v>
      </c>
      <c r="F12" s="51">
        <v>36.5</v>
      </c>
      <c r="G12" s="48">
        <v>51.8</v>
      </c>
      <c r="H12" s="5" t="s">
        <v>13</v>
      </c>
      <c r="I12" s="5">
        <v>3</v>
      </c>
      <c r="J12" s="5" t="s">
        <v>14</v>
      </c>
      <c r="K12" s="7" t="s">
        <v>237</v>
      </c>
      <c r="L12" s="7" t="s">
        <v>238</v>
      </c>
      <c r="M12" s="7" t="s">
        <v>38</v>
      </c>
      <c r="N12" s="9">
        <v>199375</v>
      </c>
    </row>
    <row r="13" spans="2:14" x14ac:dyDescent="0.3">
      <c r="B13" s="8">
        <v>4</v>
      </c>
      <c r="C13" s="19" t="s">
        <v>589</v>
      </c>
      <c r="D13" s="5" t="s">
        <v>11</v>
      </c>
      <c r="E13" s="6" t="s">
        <v>239</v>
      </c>
      <c r="F13" s="51">
        <v>36</v>
      </c>
      <c r="G13" s="48">
        <v>51.55</v>
      </c>
      <c r="H13" s="5" t="s">
        <v>13</v>
      </c>
      <c r="I13" s="5">
        <v>4</v>
      </c>
      <c r="J13" s="5" t="s">
        <v>14</v>
      </c>
      <c r="K13" s="7" t="s">
        <v>240</v>
      </c>
      <c r="L13" s="7" t="s">
        <v>241</v>
      </c>
      <c r="M13" s="7" t="s">
        <v>38</v>
      </c>
      <c r="N13" s="9">
        <v>197257</v>
      </c>
    </row>
    <row r="14" spans="2:14" x14ac:dyDescent="0.3">
      <c r="B14" s="8">
        <v>5</v>
      </c>
      <c r="C14" s="19" t="s">
        <v>589</v>
      </c>
      <c r="D14" s="5" t="s">
        <v>11</v>
      </c>
      <c r="E14" s="6" t="s">
        <v>242</v>
      </c>
      <c r="F14" s="52">
        <v>35.5</v>
      </c>
      <c r="G14" s="48">
        <v>50.3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38</v>
      </c>
      <c r="N14" s="46" t="s">
        <v>599</v>
      </c>
    </row>
    <row r="15" spans="2:14" x14ac:dyDescent="0.3">
      <c r="B15" s="8">
        <v>6</v>
      </c>
      <c r="C15" s="19" t="s">
        <v>589</v>
      </c>
      <c r="D15" s="5" t="s">
        <v>11</v>
      </c>
      <c r="E15" s="6" t="s">
        <v>243</v>
      </c>
      <c r="F15" s="52">
        <v>34</v>
      </c>
      <c r="G15" s="48">
        <v>48.7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589</v>
      </c>
      <c r="D16" s="5" t="s">
        <v>11</v>
      </c>
      <c r="E16" s="6" t="s">
        <v>244</v>
      </c>
      <c r="F16" s="52">
        <v>33.5</v>
      </c>
      <c r="G16" s="48">
        <v>47.45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92</v>
      </c>
      <c r="N16" s="46" t="s">
        <v>599</v>
      </c>
    </row>
    <row r="17" spans="2:14" x14ac:dyDescent="0.3">
      <c r="B17" s="8">
        <v>8</v>
      </c>
      <c r="C17" s="19" t="s">
        <v>589</v>
      </c>
      <c r="D17" s="5" t="s">
        <v>11</v>
      </c>
      <c r="E17" s="6" t="s">
        <v>245</v>
      </c>
      <c r="F17" s="52">
        <v>33</v>
      </c>
      <c r="G17" s="48">
        <v>46.9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172</v>
      </c>
      <c r="N17" s="46" t="s">
        <v>599</v>
      </c>
    </row>
    <row r="18" spans="2:14" x14ac:dyDescent="0.3">
      <c r="B18" s="8">
        <v>9</v>
      </c>
      <c r="C18" s="19" t="s">
        <v>589</v>
      </c>
      <c r="D18" s="5" t="s">
        <v>11</v>
      </c>
      <c r="E18" s="6" t="s">
        <v>246</v>
      </c>
      <c r="F18" s="52">
        <v>32</v>
      </c>
      <c r="G18" s="48">
        <v>46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172</v>
      </c>
      <c r="N18" s="46" t="s">
        <v>599</v>
      </c>
    </row>
    <row r="19" spans="2:14" x14ac:dyDescent="0.3">
      <c r="B19" s="8">
        <v>10</v>
      </c>
      <c r="C19" s="19" t="s">
        <v>589</v>
      </c>
      <c r="D19" s="5" t="s">
        <v>11</v>
      </c>
      <c r="E19" s="6" t="s">
        <v>247</v>
      </c>
      <c r="F19" s="52">
        <v>31.5</v>
      </c>
      <c r="G19" s="48">
        <v>45.75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38</v>
      </c>
      <c r="N19" s="46" t="s">
        <v>599</v>
      </c>
    </row>
    <row r="20" spans="2:14" x14ac:dyDescent="0.3">
      <c r="B20" s="8">
        <v>11</v>
      </c>
      <c r="C20" s="19" t="s">
        <v>589</v>
      </c>
      <c r="D20" s="5" t="s">
        <v>11</v>
      </c>
      <c r="E20" s="6" t="s">
        <v>248</v>
      </c>
      <c r="F20" s="52">
        <v>31.5</v>
      </c>
      <c r="G20" s="48">
        <v>45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92</v>
      </c>
      <c r="N20" s="46" t="s">
        <v>599</v>
      </c>
    </row>
    <row r="21" spans="2:14" x14ac:dyDescent="0.3">
      <c r="B21" s="8">
        <v>12</v>
      </c>
      <c r="C21" s="19" t="s">
        <v>589</v>
      </c>
      <c r="D21" s="5" t="s">
        <v>11</v>
      </c>
      <c r="E21" s="6" t="s">
        <v>249</v>
      </c>
      <c r="F21" s="52">
        <v>32</v>
      </c>
      <c r="G21" s="48">
        <v>44.9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92</v>
      </c>
      <c r="N21" s="46" t="s">
        <v>599</v>
      </c>
    </row>
    <row r="22" spans="2:14" x14ac:dyDescent="0.3">
      <c r="B22" s="8">
        <v>13</v>
      </c>
      <c r="C22" s="19" t="s">
        <v>589</v>
      </c>
      <c r="D22" s="5" t="s">
        <v>11</v>
      </c>
      <c r="E22" s="6" t="s">
        <v>250</v>
      </c>
      <c r="F22" s="52">
        <v>30.5</v>
      </c>
      <c r="G22" s="48">
        <v>43.65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145</v>
      </c>
      <c r="N22" s="46" t="s">
        <v>599</v>
      </c>
    </row>
    <row r="23" spans="2:14" x14ac:dyDescent="0.3">
      <c r="B23" s="8">
        <v>14</v>
      </c>
      <c r="C23" s="19" t="s">
        <v>589</v>
      </c>
      <c r="D23" s="5" t="s">
        <v>11</v>
      </c>
      <c r="E23" s="6" t="s">
        <v>251</v>
      </c>
      <c r="F23" s="52">
        <v>30.5</v>
      </c>
      <c r="G23" s="48">
        <v>43.2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38</v>
      </c>
      <c r="N23" s="46" t="s">
        <v>599</v>
      </c>
    </row>
    <row r="24" spans="2:14" x14ac:dyDescent="0.3">
      <c r="B24" s="8">
        <v>15</v>
      </c>
      <c r="C24" s="19" t="s">
        <v>589</v>
      </c>
      <c r="D24" s="5" t="s">
        <v>11</v>
      </c>
      <c r="E24" s="6" t="s">
        <v>252</v>
      </c>
      <c r="F24" s="52">
        <v>30.5</v>
      </c>
      <c r="G24" s="48">
        <v>43.1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172</v>
      </c>
      <c r="N24" s="46" t="s">
        <v>599</v>
      </c>
    </row>
    <row r="25" spans="2:14" x14ac:dyDescent="0.3">
      <c r="B25" s="8">
        <v>16</v>
      </c>
      <c r="C25" s="19" t="s">
        <v>589</v>
      </c>
      <c r="D25" s="5" t="s">
        <v>11</v>
      </c>
      <c r="E25" s="6" t="s">
        <v>253</v>
      </c>
      <c r="F25" s="52">
        <v>29</v>
      </c>
      <c r="G25" s="48">
        <v>41.15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172</v>
      </c>
      <c r="N25" s="46" t="s">
        <v>599</v>
      </c>
    </row>
    <row r="26" spans="2:14" x14ac:dyDescent="0.3">
      <c r="B26" s="8">
        <v>17</v>
      </c>
      <c r="C26" s="19" t="s">
        <v>589</v>
      </c>
      <c r="D26" s="5" t="s">
        <v>11</v>
      </c>
      <c r="E26" s="6" t="s">
        <v>256</v>
      </c>
      <c r="F26" s="52">
        <v>25</v>
      </c>
      <c r="G26" s="48">
        <v>35.200000000000003</v>
      </c>
      <c r="H26" s="5" t="s">
        <v>59</v>
      </c>
      <c r="I26" s="5" t="s">
        <v>60</v>
      </c>
      <c r="J26" s="5" t="s">
        <v>36</v>
      </c>
      <c r="K26" s="45" t="s">
        <v>599</v>
      </c>
      <c r="L26" s="45" t="s">
        <v>599</v>
      </c>
      <c r="M26" s="7" t="s">
        <v>172</v>
      </c>
      <c r="N26" s="46" t="s">
        <v>599</v>
      </c>
    </row>
    <row r="27" spans="2:14" x14ac:dyDescent="0.3">
      <c r="B27" s="8">
        <v>18</v>
      </c>
      <c r="C27" s="19" t="s">
        <v>589</v>
      </c>
      <c r="D27" s="5" t="s">
        <v>11</v>
      </c>
      <c r="E27" s="6" t="s">
        <v>257</v>
      </c>
      <c r="F27" s="52">
        <v>25</v>
      </c>
      <c r="G27" s="48">
        <v>35.200000000000003</v>
      </c>
      <c r="H27" s="5" t="s">
        <v>59</v>
      </c>
      <c r="I27" s="5" t="s">
        <v>60</v>
      </c>
      <c r="J27" s="5" t="s">
        <v>36</v>
      </c>
      <c r="K27" s="45" t="s">
        <v>599</v>
      </c>
      <c r="L27" s="45" t="s">
        <v>599</v>
      </c>
      <c r="M27" s="7" t="s">
        <v>172</v>
      </c>
      <c r="N27" s="46" t="s">
        <v>599</v>
      </c>
    </row>
    <row r="28" spans="2:14" x14ac:dyDescent="0.3">
      <c r="B28" s="8">
        <v>19</v>
      </c>
      <c r="C28" s="19" t="s">
        <v>589</v>
      </c>
      <c r="D28" s="5" t="s">
        <v>11</v>
      </c>
      <c r="E28" s="6" t="s">
        <v>255</v>
      </c>
      <c r="F28" s="52">
        <v>26.5</v>
      </c>
      <c r="G28" s="48">
        <v>37.6</v>
      </c>
      <c r="H28" s="5" t="s">
        <v>59</v>
      </c>
      <c r="I28" s="5" t="s">
        <v>60</v>
      </c>
      <c r="J28" s="5" t="s">
        <v>36</v>
      </c>
      <c r="K28" s="45" t="s">
        <v>599</v>
      </c>
      <c r="L28" s="45" t="s">
        <v>599</v>
      </c>
      <c r="M28" s="7" t="s">
        <v>172</v>
      </c>
      <c r="N28" s="46" t="s">
        <v>599</v>
      </c>
    </row>
    <row r="29" spans="2:14" x14ac:dyDescent="0.3">
      <c r="B29" s="8">
        <v>20</v>
      </c>
      <c r="C29" s="19" t="s">
        <v>589</v>
      </c>
      <c r="D29" s="5" t="s">
        <v>11</v>
      </c>
      <c r="E29" s="6" t="s">
        <v>254</v>
      </c>
      <c r="F29" s="52">
        <v>28</v>
      </c>
      <c r="G29" s="48">
        <v>41.7</v>
      </c>
      <c r="H29" s="5" t="s">
        <v>59</v>
      </c>
      <c r="I29" s="5" t="s">
        <v>60</v>
      </c>
      <c r="J29" s="5" t="s">
        <v>36</v>
      </c>
      <c r="K29" s="45" t="s">
        <v>599</v>
      </c>
      <c r="L29" s="45" t="s">
        <v>599</v>
      </c>
      <c r="M29" s="7" t="s">
        <v>17</v>
      </c>
      <c r="N29" s="46" t="s">
        <v>599</v>
      </c>
    </row>
    <row r="30" spans="2:14" x14ac:dyDescent="0.3">
      <c r="B30" s="13"/>
      <c r="C30" s="23"/>
      <c r="D30" s="20"/>
      <c r="E30" s="14"/>
      <c r="F30" s="14"/>
      <c r="G30" s="14"/>
      <c r="H30" s="14"/>
      <c r="I30" s="14"/>
      <c r="J30" s="14"/>
      <c r="K30" s="14"/>
      <c r="L30" s="14"/>
      <c r="M30" s="15" t="s">
        <v>64</v>
      </c>
      <c r="N30" s="16">
        <f>SUBTOTAL(109,Table1411[Skiriamos lėšos, iš viso])</f>
        <v>796587</v>
      </c>
    </row>
  </sheetData>
  <conditionalFormatting sqref="G10:G29">
    <cfRule type="cellIs" dxfId="3" priority="1" operator="lessThan">
      <formula>29</formula>
    </cfRule>
  </conditionalFormatting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15EB-F6ED-E147-8F81-2042B8B559A9}">
  <dimension ref="B5:N14"/>
  <sheetViews>
    <sheetView showGridLines="0" zoomScale="90" zoomScaleNormal="90" workbookViewId="0">
      <selection activeCell="F10" sqref="F10:F13"/>
    </sheetView>
  </sheetViews>
  <sheetFormatPr defaultColWidth="11.19921875" defaultRowHeight="15.6" x14ac:dyDescent="0.3"/>
  <cols>
    <col min="1" max="1" width="1.796875" customWidth="1"/>
    <col min="2" max="2" width="4.796875" customWidth="1"/>
    <col min="3" max="3" width="6.69921875" style="22" customWidth="1"/>
    <col min="4" max="4" width="9.8984375" style="18" customWidth="1"/>
    <col min="5" max="5" width="13.3984375" customWidth="1"/>
    <col min="6" max="6" width="11.5" customWidth="1"/>
    <col min="7" max="7" width="10.59765625" customWidth="1"/>
    <col min="8" max="8" width="16.19921875" customWidth="1"/>
    <col min="9" max="9" width="17.796875" customWidth="1"/>
    <col min="10" max="10" width="15.796875" customWidth="1"/>
    <col min="11" max="11" width="19.19921875" customWidth="1"/>
    <col min="12" max="12" width="40.296875" customWidth="1"/>
    <col min="13" max="13" width="34.59765625" customWidth="1"/>
    <col min="14" max="14" width="11.19921875" customWidth="1"/>
  </cols>
  <sheetData>
    <row r="5" spans="2:14" ht="18" x14ac:dyDescent="0.3">
      <c r="B5" s="3" t="s">
        <v>667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9" spans="2:14" ht="62.4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589</v>
      </c>
      <c r="D10" s="5" t="s">
        <v>66</v>
      </c>
      <c r="E10" s="6" t="s">
        <v>258</v>
      </c>
      <c r="F10" s="51">
        <v>34.5</v>
      </c>
      <c r="G10" s="48">
        <v>49.3</v>
      </c>
      <c r="H10" s="5" t="s">
        <v>13</v>
      </c>
      <c r="I10" s="5">
        <v>1</v>
      </c>
      <c r="J10" s="5" t="s">
        <v>14</v>
      </c>
      <c r="K10" s="7" t="s">
        <v>259</v>
      </c>
      <c r="L10" s="7" t="s">
        <v>683</v>
      </c>
      <c r="M10" s="7" t="s">
        <v>172</v>
      </c>
      <c r="N10" s="9">
        <v>199896</v>
      </c>
    </row>
    <row r="11" spans="2:14" x14ac:dyDescent="0.3">
      <c r="B11" s="8">
        <v>2</v>
      </c>
      <c r="C11" s="19" t="s">
        <v>589</v>
      </c>
      <c r="D11" s="5" t="s">
        <v>66</v>
      </c>
      <c r="E11" s="6" t="s">
        <v>260</v>
      </c>
      <c r="F11" s="52">
        <v>33</v>
      </c>
      <c r="G11" s="48">
        <v>47.35</v>
      </c>
      <c r="H11" s="5" t="s">
        <v>13</v>
      </c>
      <c r="I11" s="5">
        <v>2</v>
      </c>
      <c r="J11" s="5" t="s">
        <v>36</v>
      </c>
      <c r="K11" s="45" t="s">
        <v>599</v>
      </c>
      <c r="L11" s="45" t="s">
        <v>599</v>
      </c>
      <c r="M11" s="7" t="s">
        <v>38</v>
      </c>
      <c r="N11" s="46" t="s">
        <v>599</v>
      </c>
    </row>
    <row r="12" spans="2:14" x14ac:dyDescent="0.3">
      <c r="B12" s="8">
        <v>3</v>
      </c>
      <c r="C12" s="19" t="s">
        <v>589</v>
      </c>
      <c r="D12" s="5" t="s">
        <v>66</v>
      </c>
      <c r="E12" s="6" t="s">
        <v>261</v>
      </c>
      <c r="F12" s="52">
        <v>32.5</v>
      </c>
      <c r="G12" s="48">
        <v>46.45</v>
      </c>
      <c r="H12" s="5" t="s">
        <v>13</v>
      </c>
      <c r="I12" s="5">
        <v>3</v>
      </c>
      <c r="J12" s="5" t="s">
        <v>36</v>
      </c>
      <c r="K12" s="45" t="s">
        <v>599</v>
      </c>
      <c r="L12" s="45" t="s">
        <v>599</v>
      </c>
      <c r="M12" s="7" t="s">
        <v>172</v>
      </c>
      <c r="N12" s="46" t="s">
        <v>599</v>
      </c>
    </row>
    <row r="13" spans="2:14" x14ac:dyDescent="0.3">
      <c r="B13" s="8">
        <v>4</v>
      </c>
      <c r="C13" s="19" t="s">
        <v>589</v>
      </c>
      <c r="D13" s="5" t="s">
        <v>66</v>
      </c>
      <c r="E13" s="6" t="s">
        <v>262</v>
      </c>
      <c r="F13" s="52">
        <v>30</v>
      </c>
      <c r="G13" s="48">
        <v>43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92</v>
      </c>
      <c r="N13" s="46" t="s">
        <v>599</v>
      </c>
    </row>
    <row r="14" spans="2:14" x14ac:dyDescent="0.3">
      <c r="B14" s="13"/>
      <c r="C14" s="23"/>
      <c r="D14" s="20"/>
      <c r="E14" s="14"/>
      <c r="F14" s="14"/>
      <c r="G14" s="14"/>
      <c r="H14" s="14"/>
      <c r="I14" s="14"/>
      <c r="J14" s="14"/>
      <c r="K14" s="14"/>
      <c r="L14" s="14"/>
      <c r="M14" s="15" t="s">
        <v>64</v>
      </c>
      <c r="N14" s="16">
        <f>SUBTOTAL(109,Table1412[Skiriamos lėšos, iš viso])</f>
        <v>199896</v>
      </c>
    </row>
  </sheetData>
  <conditionalFormatting sqref="G10:G13">
    <cfRule type="cellIs" dxfId="2" priority="1" operator="lessThan">
      <formula>29</formula>
    </cfRule>
  </conditionalFormatting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2B9F-ACD4-7043-9582-E70AD1A3CB2C}">
  <dimension ref="B5:N33"/>
  <sheetViews>
    <sheetView showGridLines="0" zoomScale="90" zoomScaleNormal="90" workbookViewId="0">
      <selection activeCell="G10" sqref="G10:G32"/>
    </sheetView>
  </sheetViews>
  <sheetFormatPr defaultColWidth="11.19921875" defaultRowHeight="15.6" x14ac:dyDescent="0.3"/>
  <cols>
    <col min="1" max="1" width="1.796875" customWidth="1"/>
    <col min="2" max="2" width="4.8984375" customWidth="1"/>
    <col min="3" max="3" width="6.796875" style="22" customWidth="1"/>
    <col min="4" max="4" width="9.59765625" style="18" customWidth="1"/>
    <col min="5" max="5" width="13.09765625" customWidth="1"/>
    <col min="6" max="6" width="11.19921875" bestFit="1" customWidth="1"/>
    <col min="7" max="7" width="10.5" customWidth="1"/>
    <col min="8" max="8" width="14.796875" customWidth="1"/>
    <col min="9" max="9" width="17.796875" customWidth="1"/>
    <col min="10" max="10" width="16.296875" customWidth="1"/>
    <col min="11" max="11" width="19.296875" customWidth="1"/>
    <col min="12" max="12" width="39.796875" customWidth="1"/>
    <col min="13" max="13" width="36.5" customWidth="1"/>
    <col min="14" max="14" width="10.796875" bestFit="1" customWidth="1"/>
  </cols>
  <sheetData>
    <row r="5" spans="2:14" ht="18" x14ac:dyDescent="0.3">
      <c r="B5" s="3" t="s">
        <v>668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7.2" customHeight="1" x14ac:dyDescent="0.3"/>
    <row r="9" spans="2:14" ht="61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590</v>
      </c>
      <c r="D10" s="5" t="s">
        <v>11</v>
      </c>
      <c r="E10" s="6" t="s">
        <v>263</v>
      </c>
      <c r="F10" s="51">
        <v>37</v>
      </c>
      <c r="G10" s="53">
        <v>53.05</v>
      </c>
      <c r="H10" s="5" t="s">
        <v>13</v>
      </c>
      <c r="I10" s="5">
        <v>1</v>
      </c>
      <c r="J10" s="5" t="s">
        <v>14</v>
      </c>
      <c r="K10" s="7" t="s">
        <v>264</v>
      </c>
      <c r="L10" s="7" t="s">
        <v>265</v>
      </c>
      <c r="M10" s="7" t="s">
        <v>88</v>
      </c>
      <c r="N10" s="9">
        <v>199841</v>
      </c>
    </row>
    <row r="11" spans="2:14" x14ac:dyDescent="0.3">
      <c r="B11" s="8">
        <v>2</v>
      </c>
      <c r="C11" s="19" t="s">
        <v>590</v>
      </c>
      <c r="D11" s="5" t="s">
        <v>11</v>
      </c>
      <c r="E11" s="6" t="s">
        <v>266</v>
      </c>
      <c r="F11" s="51">
        <v>36.5</v>
      </c>
      <c r="G11" s="53">
        <v>52.05</v>
      </c>
      <c r="H11" s="5" t="s">
        <v>13</v>
      </c>
      <c r="I11" s="5">
        <v>2</v>
      </c>
      <c r="J11" s="5" t="s">
        <v>14</v>
      </c>
      <c r="K11" s="7" t="s">
        <v>267</v>
      </c>
      <c r="L11" s="7" t="s">
        <v>268</v>
      </c>
      <c r="M11" s="7" t="s">
        <v>38</v>
      </c>
      <c r="N11" s="9">
        <v>199552</v>
      </c>
    </row>
    <row r="12" spans="2:14" x14ac:dyDescent="0.3">
      <c r="B12" s="8">
        <v>3</v>
      </c>
      <c r="C12" s="19" t="s">
        <v>590</v>
      </c>
      <c r="D12" s="5" t="s">
        <v>11</v>
      </c>
      <c r="E12" s="6" t="s">
        <v>269</v>
      </c>
      <c r="F12" s="51">
        <v>36</v>
      </c>
      <c r="G12" s="53">
        <v>51.4</v>
      </c>
      <c r="H12" s="5" t="s">
        <v>13</v>
      </c>
      <c r="I12" s="5">
        <v>3</v>
      </c>
      <c r="J12" s="5" t="s">
        <v>14</v>
      </c>
      <c r="K12" s="7" t="s">
        <v>270</v>
      </c>
      <c r="L12" s="7" t="s">
        <v>271</v>
      </c>
      <c r="M12" s="7" t="s">
        <v>38</v>
      </c>
      <c r="N12" s="9">
        <v>200000</v>
      </c>
    </row>
    <row r="13" spans="2:14" x14ac:dyDescent="0.3">
      <c r="B13" s="8">
        <v>4</v>
      </c>
      <c r="C13" s="19" t="s">
        <v>590</v>
      </c>
      <c r="D13" s="5" t="s">
        <v>11</v>
      </c>
      <c r="E13" s="6" t="s">
        <v>272</v>
      </c>
      <c r="F13" s="51">
        <v>33</v>
      </c>
      <c r="G13" s="53">
        <v>47.7</v>
      </c>
      <c r="H13" s="5" t="s">
        <v>13</v>
      </c>
      <c r="I13" s="5">
        <v>4</v>
      </c>
      <c r="J13" s="5" t="s">
        <v>14</v>
      </c>
      <c r="K13" s="7" t="s">
        <v>273</v>
      </c>
      <c r="L13" s="7" t="s">
        <v>274</v>
      </c>
      <c r="M13" s="7" t="s">
        <v>38</v>
      </c>
      <c r="N13" s="9">
        <v>199125</v>
      </c>
    </row>
    <row r="14" spans="2:14" x14ac:dyDescent="0.3">
      <c r="B14" s="8">
        <v>5</v>
      </c>
      <c r="C14" s="19" t="s">
        <v>590</v>
      </c>
      <c r="D14" s="5" t="s">
        <v>11</v>
      </c>
      <c r="E14" s="6" t="s">
        <v>275</v>
      </c>
      <c r="F14" s="51">
        <v>34</v>
      </c>
      <c r="G14" s="53">
        <v>47.7</v>
      </c>
      <c r="H14" s="5" t="s">
        <v>13</v>
      </c>
      <c r="I14" s="5">
        <v>5</v>
      </c>
      <c r="J14" s="5" t="s">
        <v>14</v>
      </c>
      <c r="K14" s="7" t="s">
        <v>276</v>
      </c>
      <c r="L14" s="7" t="s">
        <v>277</v>
      </c>
      <c r="M14" s="7" t="s">
        <v>88</v>
      </c>
      <c r="N14" s="9">
        <v>199987</v>
      </c>
    </row>
    <row r="15" spans="2:14" x14ac:dyDescent="0.3">
      <c r="B15" s="8">
        <v>6</v>
      </c>
      <c r="C15" s="19" t="s">
        <v>590</v>
      </c>
      <c r="D15" s="5" t="s">
        <v>11</v>
      </c>
      <c r="E15" s="6" t="s">
        <v>278</v>
      </c>
      <c r="F15" s="52">
        <v>34</v>
      </c>
      <c r="G15" s="53">
        <v>47.55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145</v>
      </c>
      <c r="N15" s="46" t="s">
        <v>599</v>
      </c>
    </row>
    <row r="16" spans="2:14" x14ac:dyDescent="0.3">
      <c r="B16" s="8">
        <v>7</v>
      </c>
      <c r="C16" s="19" t="s">
        <v>590</v>
      </c>
      <c r="D16" s="5" t="s">
        <v>11</v>
      </c>
      <c r="E16" s="6" t="s">
        <v>279</v>
      </c>
      <c r="F16" s="52">
        <v>33</v>
      </c>
      <c r="G16" s="53">
        <v>47.45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88</v>
      </c>
      <c r="N16" s="46" t="s">
        <v>599</v>
      </c>
    </row>
    <row r="17" spans="2:14" x14ac:dyDescent="0.3">
      <c r="B17" s="8">
        <v>8</v>
      </c>
      <c r="C17" s="19" t="s">
        <v>590</v>
      </c>
      <c r="D17" s="5" t="s">
        <v>11</v>
      </c>
      <c r="E17" s="6" t="s">
        <v>280</v>
      </c>
      <c r="F17" s="52">
        <v>33</v>
      </c>
      <c r="G17" s="53">
        <v>47.05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145</v>
      </c>
      <c r="N17" s="46" t="s">
        <v>599</v>
      </c>
    </row>
    <row r="18" spans="2:14" x14ac:dyDescent="0.3">
      <c r="B18" s="8">
        <v>9</v>
      </c>
      <c r="C18" s="19" t="s">
        <v>590</v>
      </c>
      <c r="D18" s="5" t="s">
        <v>11</v>
      </c>
      <c r="E18" s="6" t="s">
        <v>281</v>
      </c>
      <c r="F18" s="52">
        <v>32.5</v>
      </c>
      <c r="G18" s="53">
        <v>46.2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88</v>
      </c>
      <c r="N18" s="46" t="s">
        <v>599</v>
      </c>
    </row>
    <row r="19" spans="2:14" x14ac:dyDescent="0.3">
      <c r="B19" s="8">
        <v>10</v>
      </c>
      <c r="C19" s="19" t="s">
        <v>590</v>
      </c>
      <c r="D19" s="5" t="s">
        <v>11</v>
      </c>
      <c r="E19" s="6" t="s">
        <v>282</v>
      </c>
      <c r="F19" s="52">
        <v>31.5</v>
      </c>
      <c r="G19" s="53">
        <v>45.65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88</v>
      </c>
      <c r="N19" s="46" t="s">
        <v>599</v>
      </c>
    </row>
    <row r="20" spans="2:14" x14ac:dyDescent="0.3">
      <c r="B20" s="8">
        <v>11</v>
      </c>
      <c r="C20" s="19" t="s">
        <v>590</v>
      </c>
      <c r="D20" s="5" t="s">
        <v>11</v>
      </c>
      <c r="E20" s="6" t="s">
        <v>283</v>
      </c>
      <c r="F20" s="52">
        <v>31</v>
      </c>
      <c r="G20" s="53">
        <v>44.25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145</v>
      </c>
      <c r="N20" s="46" t="s">
        <v>599</v>
      </c>
    </row>
    <row r="21" spans="2:14" x14ac:dyDescent="0.3">
      <c r="B21" s="8">
        <v>12</v>
      </c>
      <c r="C21" s="19" t="s">
        <v>590</v>
      </c>
      <c r="D21" s="5" t="s">
        <v>11</v>
      </c>
      <c r="E21" s="6" t="s">
        <v>284</v>
      </c>
      <c r="F21" s="52">
        <v>30.5</v>
      </c>
      <c r="G21" s="53">
        <v>44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145</v>
      </c>
      <c r="N21" s="46" t="s">
        <v>599</v>
      </c>
    </row>
    <row r="22" spans="2:14" x14ac:dyDescent="0.3">
      <c r="B22" s="8">
        <v>13</v>
      </c>
      <c r="C22" s="19" t="s">
        <v>590</v>
      </c>
      <c r="D22" s="5" t="s">
        <v>11</v>
      </c>
      <c r="E22" s="6" t="s">
        <v>285</v>
      </c>
      <c r="F22" s="52">
        <v>31</v>
      </c>
      <c r="G22" s="53">
        <v>44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172</v>
      </c>
      <c r="N22" s="46" t="s">
        <v>599</v>
      </c>
    </row>
    <row r="23" spans="2:14" x14ac:dyDescent="0.3">
      <c r="B23" s="8">
        <v>14</v>
      </c>
      <c r="C23" s="19" t="s">
        <v>590</v>
      </c>
      <c r="D23" s="5" t="s">
        <v>11</v>
      </c>
      <c r="E23" s="6" t="s">
        <v>286</v>
      </c>
      <c r="F23" s="52">
        <v>31</v>
      </c>
      <c r="G23" s="53">
        <v>44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38</v>
      </c>
      <c r="N23" s="46" t="s">
        <v>599</v>
      </c>
    </row>
    <row r="24" spans="2:14" x14ac:dyDescent="0.3">
      <c r="B24" s="8">
        <v>15</v>
      </c>
      <c r="C24" s="19" t="s">
        <v>590</v>
      </c>
      <c r="D24" s="5" t="s">
        <v>11</v>
      </c>
      <c r="E24" s="6" t="s">
        <v>287</v>
      </c>
      <c r="F24" s="52">
        <v>31</v>
      </c>
      <c r="G24" s="53">
        <v>43.65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88</v>
      </c>
      <c r="N24" s="46" t="s">
        <v>599</v>
      </c>
    </row>
    <row r="25" spans="2:14" x14ac:dyDescent="0.3">
      <c r="B25" s="8">
        <v>16</v>
      </c>
      <c r="C25" s="19" t="s">
        <v>590</v>
      </c>
      <c r="D25" s="5" t="s">
        <v>11</v>
      </c>
      <c r="E25" s="6" t="s">
        <v>288</v>
      </c>
      <c r="F25" s="52">
        <v>30.5</v>
      </c>
      <c r="G25" s="53">
        <v>43.1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145</v>
      </c>
      <c r="N25" s="46" t="s">
        <v>599</v>
      </c>
    </row>
    <row r="26" spans="2:14" x14ac:dyDescent="0.3">
      <c r="B26" s="8">
        <v>17</v>
      </c>
      <c r="C26" s="19" t="s">
        <v>590</v>
      </c>
      <c r="D26" s="5" t="s">
        <v>11</v>
      </c>
      <c r="E26" s="6" t="s">
        <v>289</v>
      </c>
      <c r="F26" s="52">
        <v>30.5</v>
      </c>
      <c r="G26" s="53">
        <v>43</v>
      </c>
      <c r="H26" s="5" t="s">
        <v>13</v>
      </c>
      <c r="I26" s="5">
        <v>17</v>
      </c>
      <c r="J26" s="5" t="s">
        <v>36</v>
      </c>
      <c r="K26" s="45" t="s">
        <v>599</v>
      </c>
      <c r="L26" s="45" t="s">
        <v>599</v>
      </c>
      <c r="M26" s="7" t="s">
        <v>88</v>
      </c>
      <c r="N26" s="46" t="s">
        <v>599</v>
      </c>
    </row>
    <row r="27" spans="2:14" x14ac:dyDescent="0.3">
      <c r="B27" s="8">
        <v>18</v>
      </c>
      <c r="C27" s="19" t="s">
        <v>590</v>
      </c>
      <c r="D27" s="5" t="s">
        <v>11</v>
      </c>
      <c r="E27" s="6" t="s">
        <v>290</v>
      </c>
      <c r="F27" s="52">
        <v>29.5</v>
      </c>
      <c r="G27" s="53">
        <v>42.6</v>
      </c>
      <c r="H27" s="5" t="s">
        <v>13</v>
      </c>
      <c r="I27" s="5">
        <v>18</v>
      </c>
      <c r="J27" s="5" t="s">
        <v>36</v>
      </c>
      <c r="K27" s="45" t="s">
        <v>599</v>
      </c>
      <c r="L27" s="45" t="s">
        <v>599</v>
      </c>
      <c r="M27" s="7" t="s">
        <v>88</v>
      </c>
      <c r="N27" s="46" t="s">
        <v>599</v>
      </c>
    </row>
    <row r="28" spans="2:14" x14ac:dyDescent="0.3">
      <c r="B28" s="8">
        <v>19</v>
      </c>
      <c r="C28" s="19" t="s">
        <v>590</v>
      </c>
      <c r="D28" s="5" t="s">
        <v>11</v>
      </c>
      <c r="E28" s="6" t="s">
        <v>291</v>
      </c>
      <c r="F28" s="52">
        <v>29</v>
      </c>
      <c r="G28" s="53">
        <v>41.8</v>
      </c>
      <c r="H28" s="5" t="s">
        <v>13</v>
      </c>
      <c r="I28" s="5">
        <v>19</v>
      </c>
      <c r="J28" s="5" t="s">
        <v>36</v>
      </c>
      <c r="K28" s="45" t="s">
        <v>599</v>
      </c>
      <c r="L28" s="45" t="s">
        <v>599</v>
      </c>
      <c r="M28" s="7" t="s">
        <v>38</v>
      </c>
      <c r="N28" s="46" t="s">
        <v>599</v>
      </c>
    </row>
    <row r="29" spans="2:14" x14ac:dyDescent="0.3">
      <c r="B29" s="8">
        <v>20</v>
      </c>
      <c r="C29" s="19" t="s">
        <v>590</v>
      </c>
      <c r="D29" s="5" t="s">
        <v>11</v>
      </c>
      <c r="E29" s="6" t="s">
        <v>292</v>
      </c>
      <c r="F29" s="52">
        <v>29</v>
      </c>
      <c r="G29" s="53">
        <v>41.5</v>
      </c>
      <c r="H29" s="5" t="s">
        <v>13</v>
      </c>
      <c r="I29" s="5">
        <v>20</v>
      </c>
      <c r="J29" s="5" t="s">
        <v>36</v>
      </c>
      <c r="K29" s="45" t="s">
        <v>599</v>
      </c>
      <c r="L29" s="45" t="s">
        <v>599</v>
      </c>
      <c r="M29" s="7" t="s">
        <v>145</v>
      </c>
      <c r="N29" s="46" t="s">
        <v>599</v>
      </c>
    </row>
    <row r="30" spans="2:14" x14ac:dyDescent="0.3">
      <c r="B30" s="8">
        <v>21</v>
      </c>
      <c r="C30" s="19" t="s">
        <v>590</v>
      </c>
      <c r="D30" s="5" t="s">
        <v>11</v>
      </c>
      <c r="E30" s="6" t="s">
        <v>295</v>
      </c>
      <c r="F30" s="52">
        <v>26</v>
      </c>
      <c r="G30" s="53">
        <v>36.15</v>
      </c>
      <c r="H30" s="5" t="s">
        <v>59</v>
      </c>
      <c r="I30" s="5" t="s">
        <v>60</v>
      </c>
      <c r="J30" s="5" t="s">
        <v>36</v>
      </c>
      <c r="K30" s="45" t="s">
        <v>599</v>
      </c>
      <c r="L30" s="45" t="s">
        <v>599</v>
      </c>
      <c r="M30" s="7" t="s">
        <v>88</v>
      </c>
      <c r="N30" s="46" t="s">
        <v>599</v>
      </c>
    </row>
    <row r="31" spans="2:14" x14ac:dyDescent="0.3">
      <c r="B31" s="8">
        <v>22</v>
      </c>
      <c r="C31" s="19" t="s">
        <v>590</v>
      </c>
      <c r="D31" s="5" t="s">
        <v>11</v>
      </c>
      <c r="E31" s="6" t="s">
        <v>294</v>
      </c>
      <c r="F31" s="52">
        <v>28.5</v>
      </c>
      <c r="G31" s="53">
        <v>41.05</v>
      </c>
      <c r="H31" s="5" t="s">
        <v>59</v>
      </c>
      <c r="I31" s="5" t="s">
        <v>60</v>
      </c>
      <c r="J31" s="5" t="s">
        <v>36</v>
      </c>
      <c r="K31" s="45" t="s">
        <v>599</v>
      </c>
      <c r="L31" s="45" t="s">
        <v>599</v>
      </c>
      <c r="M31" s="7" t="s">
        <v>172</v>
      </c>
      <c r="N31" s="46" t="s">
        <v>599</v>
      </c>
    </row>
    <row r="32" spans="2:14" x14ac:dyDescent="0.3">
      <c r="B32" s="8">
        <v>23</v>
      </c>
      <c r="C32" s="19" t="s">
        <v>590</v>
      </c>
      <c r="D32" s="5" t="s">
        <v>11</v>
      </c>
      <c r="E32" s="6" t="s">
        <v>293</v>
      </c>
      <c r="F32" s="52">
        <v>28.5</v>
      </c>
      <c r="G32" s="53">
        <v>40.950000000000003</v>
      </c>
      <c r="H32" s="5" t="s">
        <v>59</v>
      </c>
      <c r="I32" s="5" t="s">
        <v>60</v>
      </c>
      <c r="J32" s="5" t="s">
        <v>36</v>
      </c>
      <c r="K32" s="45" t="s">
        <v>599</v>
      </c>
      <c r="L32" s="45" t="s">
        <v>599</v>
      </c>
      <c r="M32" s="7" t="s">
        <v>145</v>
      </c>
      <c r="N32" s="46" t="s">
        <v>599</v>
      </c>
    </row>
    <row r="33" spans="2:14" x14ac:dyDescent="0.3">
      <c r="B33" s="13"/>
      <c r="C33" s="23"/>
      <c r="D33" s="20"/>
      <c r="E33" s="14"/>
      <c r="F33" s="14"/>
      <c r="G33" s="14"/>
      <c r="H33" s="14"/>
      <c r="I33" s="14"/>
      <c r="J33" s="14"/>
      <c r="K33" s="14"/>
      <c r="L33" s="14"/>
      <c r="M33" s="15" t="s">
        <v>64</v>
      </c>
      <c r="N33" s="16">
        <f>SUBTOTAL(109,Table1413[Skiriamos lėšos, iš viso])</f>
        <v>998505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AF79-13D4-5A41-BEA9-997C06675D17}">
  <dimension ref="B5:N23"/>
  <sheetViews>
    <sheetView showGridLines="0" zoomScale="90" zoomScaleNormal="90" workbookViewId="0">
      <selection activeCell="B8" sqref="B8"/>
    </sheetView>
  </sheetViews>
  <sheetFormatPr defaultColWidth="11.19921875" defaultRowHeight="15.6" x14ac:dyDescent="0.3"/>
  <cols>
    <col min="1" max="1" width="2.296875" customWidth="1"/>
    <col min="2" max="2" width="5.19921875" customWidth="1"/>
    <col min="3" max="3" width="6.796875" style="22" customWidth="1"/>
    <col min="4" max="4" width="10" style="18" customWidth="1"/>
    <col min="5" max="5" width="13" customWidth="1"/>
    <col min="6" max="6" width="11.296875" customWidth="1"/>
    <col min="7" max="7" width="10.5" customWidth="1"/>
    <col min="8" max="8" width="14.796875" customWidth="1"/>
    <col min="9" max="9" width="17.796875" customWidth="1"/>
    <col min="10" max="10" width="16.796875" customWidth="1"/>
    <col min="11" max="11" width="18.796875" customWidth="1"/>
    <col min="12" max="12" width="42" customWidth="1"/>
    <col min="13" max="13" width="35.296875" customWidth="1"/>
    <col min="14" max="14" width="10.69921875" customWidth="1"/>
  </cols>
  <sheetData>
    <row r="5" spans="2:14" ht="18" x14ac:dyDescent="0.3">
      <c r="B5" s="3" t="s">
        <v>669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199999999999999" customHeight="1" x14ac:dyDescent="0.3"/>
    <row r="9" spans="2:14" ht="61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590</v>
      </c>
      <c r="D10" s="5" t="s">
        <v>66</v>
      </c>
      <c r="E10" s="6" t="s">
        <v>296</v>
      </c>
      <c r="F10" s="51">
        <v>37</v>
      </c>
      <c r="G10" s="54">
        <v>52.4</v>
      </c>
      <c r="H10" s="5" t="s">
        <v>13</v>
      </c>
      <c r="I10" s="5">
        <v>1</v>
      </c>
      <c r="J10" s="5" t="s">
        <v>14</v>
      </c>
      <c r="K10" s="7" t="s">
        <v>297</v>
      </c>
      <c r="L10" s="7" t="s">
        <v>298</v>
      </c>
      <c r="M10" s="7" t="s">
        <v>88</v>
      </c>
      <c r="N10" s="9">
        <v>199893</v>
      </c>
    </row>
    <row r="11" spans="2:14" x14ac:dyDescent="0.3">
      <c r="B11" s="8">
        <v>2</v>
      </c>
      <c r="C11" s="19" t="s">
        <v>590</v>
      </c>
      <c r="D11" s="5" t="s">
        <v>66</v>
      </c>
      <c r="E11" s="6" t="s">
        <v>299</v>
      </c>
      <c r="F11" s="51">
        <v>35.5</v>
      </c>
      <c r="G11" s="53">
        <v>50.45</v>
      </c>
      <c r="H11" s="5" t="s">
        <v>13</v>
      </c>
      <c r="I11" s="5">
        <v>2</v>
      </c>
      <c r="J11" s="5" t="s">
        <v>14</v>
      </c>
      <c r="K11" s="7" t="s">
        <v>300</v>
      </c>
      <c r="L11" s="7" t="s">
        <v>301</v>
      </c>
      <c r="M11" s="7" t="s">
        <v>88</v>
      </c>
      <c r="N11" s="9">
        <v>199879</v>
      </c>
    </row>
    <row r="12" spans="2:14" x14ac:dyDescent="0.3">
      <c r="B12" s="8">
        <v>3</v>
      </c>
      <c r="C12" s="19" t="s">
        <v>590</v>
      </c>
      <c r="D12" s="5" t="s">
        <v>66</v>
      </c>
      <c r="E12" s="6" t="s">
        <v>302</v>
      </c>
      <c r="F12" s="51">
        <v>35</v>
      </c>
      <c r="G12" s="53">
        <v>50.05</v>
      </c>
      <c r="H12" s="5" t="s">
        <v>13</v>
      </c>
      <c r="I12" s="5">
        <v>3</v>
      </c>
      <c r="J12" s="5" t="s">
        <v>14</v>
      </c>
      <c r="K12" s="7" t="s">
        <v>303</v>
      </c>
      <c r="L12" s="7" t="s">
        <v>304</v>
      </c>
      <c r="M12" s="7" t="s">
        <v>103</v>
      </c>
      <c r="N12" s="9">
        <v>200000</v>
      </c>
    </row>
    <row r="13" spans="2:14" x14ac:dyDescent="0.3">
      <c r="B13" s="8">
        <v>4</v>
      </c>
      <c r="C13" s="19" t="s">
        <v>590</v>
      </c>
      <c r="D13" s="5" t="s">
        <v>66</v>
      </c>
      <c r="E13" s="6" t="s">
        <v>305</v>
      </c>
      <c r="F13" s="52">
        <v>35</v>
      </c>
      <c r="G13" s="53">
        <v>49.55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88</v>
      </c>
      <c r="N13" s="46" t="s">
        <v>599</v>
      </c>
    </row>
    <row r="14" spans="2:14" x14ac:dyDescent="0.3">
      <c r="B14" s="8">
        <v>5</v>
      </c>
      <c r="C14" s="19" t="s">
        <v>590</v>
      </c>
      <c r="D14" s="5" t="s">
        <v>66</v>
      </c>
      <c r="E14" s="6" t="s">
        <v>306</v>
      </c>
      <c r="F14" s="52">
        <v>33</v>
      </c>
      <c r="G14" s="53">
        <v>47.95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145</v>
      </c>
      <c r="N14" s="46" t="s">
        <v>599</v>
      </c>
    </row>
    <row r="15" spans="2:14" x14ac:dyDescent="0.3">
      <c r="B15" s="8">
        <v>6</v>
      </c>
      <c r="C15" s="19" t="s">
        <v>590</v>
      </c>
      <c r="D15" s="5" t="s">
        <v>66</v>
      </c>
      <c r="E15" s="6" t="s">
        <v>307</v>
      </c>
      <c r="F15" s="52">
        <v>33.5</v>
      </c>
      <c r="G15" s="53">
        <v>47.95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38</v>
      </c>
      <c r="N15" s="46" t="s">
        <v>599</v>
      </c>
    </row>
    <row r="16" spans="2:14" x14ac:dyDescent="0.3">
      <c r="B16" s="8">
        <v>7</v>
      </c>
      <c r="C16" s="19" t="s">
        <v>590</v>
      </c>
      <c r="D16" s="5" t="s">
        <v>66</v>
      </c>
      <c r="E16" s="6" t="s">
        <v>308</v>
      </c>
      <c r="F16" s="52">
        <v>33.5</v>
      </c>
      <c r="G16" s="53">
        <v>47.8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145</v>
      </c>
      <c r="N16" s="46" t="s">
        <v>599</v>
      </c>
    </row>
    <row r="17" spans="2:14" x14ac:dyDescent="0.3">
      <c r="B17" s="8">
        <v>8</v>
      </c>
      <c r="C17" s="19" t="s">
        <v>590</v>
      </c>
      <c r="D17" s="5" t="s">
        <v>66</v>
      </c>
      <c r="E17" s="6" t="s">
        <v>309</v>
      </c>
      <c r="F17" s="52">
        <v>33</v>
      </c>
      <c r="G17" s="53">
        <v>46.85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88</v>
      </c>
      <c r="N17" s="46" t="s">
        <v>599</v>
      </c>
    </row>
    <row r="18" spans="2:14" x14ac:dyDescent="0.3">
      <c r="B18" s="8">
        <v>9</v>
      </c>
      <c r="C18" s="19" t="s">
        <v>590</v>
      </c>
      <c r="D18" s="5" t="s">
        <v>66</v>
      </c>
      <c r="E18" s="6" t="s">
        <v>310</v>
      </c>
      <c r="F18" s="52">
        <v>33</v>
      </c>
      <c r="G18" s="53">
        <v>46.6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145</v>
      </c>
      <c r="N18" s="46" t="s">
        <v>599</v>
      </c>
    </row>
    <row r="19" spans="2:14" x14ac:dyDescent="0.3">
      <c r="B19" s="8">
        <v>10</v>
      </c>
      <c r="C19" s="19" t="s">
        <v>590</v>
      </c>
      <c r="D19" s="5" t="s">
        <v>66</v>
      </c>
      <c r="E19" s="6" t="s">
        <v>311</v>
      </c>
      <c r="F19" s="52">
        <v>32.5</v>
      </c>
      <c r="G19" s="53">
        <v>46.45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88</v>
      </c>
      <c r="N19" s="46" t="s">
        <v>599</v>
      </c>
    </row>
    <row r="20" spans="2:14" x14ac:dyDescent="0.3">
      <c r="B20" s="8">
        <v>11</v>
      </c>
      <c r="C20" s="19" t="s">
        <v>590</v>
      </c>
      <c r="D20" s="5" t="s">
        <v>66</v>
      </c>
      <c r="E20" s="6" t="s">
        <v>312</v>
      </c>
      <c r="F20" s="52">
        <v>31</v>
      </c>
      <c r="G20" s="53">
        <v>43.35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88</v>
      </c>
      <c r="N20" s="46" t="s">
        <v>599</v>
      </c>
    </row>
    <row r="21" spans="2:14" x14ac:dyDescent="0.3">
      <c r="B21" s="8">
        <v>12</v>
      </c>
      <c r="C21" s="19" t="s">
        <v>590</v>
      </c>
      <c r="D21" s="5" t="s">
        <v>66</v>
      </c>
      <c r="E21" s="6" t="s">
        <v>313</v>
      </c>
      <c r="F21" s="57">
        <v>28.5</v>
      </c>
      <c r="G21" s="53">
        <v>40.25</v>
      </c>
      <c r="H21" s="5" t="s">
        <v>59</v>
      </c>
      <c r="I21" s="5" t="s">
        <v>60</v>
      </c>
      <c r="J21" s="5" t="s">
        <v>36</v>
      </c>
      <c r="K21" s="45" t="s">
        <v>599</v>
      </c>
      <c r="L21" s="45" t="s">
        <v>599</v>
      </c>
      <c r="M21" s="7" t="s">
        <v>145</v>
      </c>
      <c r="N21" s="46" t="s">
        <v>599</v>
      </c>
    </row>
    <row r="22" spans="2:14" x14ac:dyDescent="0.3">
      <c r="B22" s="8">
        <v>13</v>
      </c>
      <c r="C22" s="19" t="s">
        <v>590</v>
      </c>
      <c r="D22" s="5" t="s">
        <v>66</v>
      </c>
      <c r="E22" s="6" t="s">
        <v>314</v>
      </c>
      <c r="F22" s="52">
        <v>27.5</v>
      </c>
      <c r="G22" s="53">
        <v>38.299999999999997</v>
      </c>
      <c r="H22" s="5" t="s">
        <v>59</v>
      </c>
      <c r="I22" s="5" t="s">
        <v>60</v>
      </c>
      <c r="J22" s="5" t="s">
        <v>36</v>
      </c>
      <c r="K22" s="45" t="s">
        <v>599</v>
      </c>
      <c r="L22" s="45" t="s">
        <v>599</v>
      </c>
      <c r="M22" s="7" t="s">
        <v>145</v>
      </c>
      <c r="N22" s="46" t="s">
        <v>599</v>
      </c>
    </row>
    <row r="23" spans="2:14" x14ac:dyDescent="0.3">
      <c r="B23" s="13"/>
      <c r="C23" s="23"/>
      <c r="D23" s="20"/>
      <c r="E23" s="14"/>
      <c r="F23" s="14"/>
      <c r="G23" s="14"/>
      <c r="H23" s="14"/>
      <c r="I23" s="14"/>
      <c r="J23" s="14"/>
      <c r="K23" s="14"/>
      <c r="L23" s="14"/>
      <c r="M23" s="15" t="s">
        <v>64</v>
      </c>
      <c r="N23" s="16">
        <f>SUBTOTAL(109,Table1414[Skiriamos lėšos, iš viso])</f>
        <v>599772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7F67-7FC8-374A-965B-340C8E16930E}">
  <dimension ref="B5:N33"/>
  <sheetViews>
    <sheetView showGridLines="0" topLeftCell="A6" zoomScale="90" zoomScaleNormal="90" workbookViewId="0">
      <selection activeCell="B8" sqref="B8"/>
    </sheetView>
  </sheetViews>
  <sheetFormatPr defaultColWidth="11.19921875" defaultRowHeight="15.6" x14ac:dyDescent="0.3"/>
  <cols>
    <col min="1" max="1" width="2.796875" customWidth="1"/>
    <col min="2" max="2" width="5.296875" customWidth="1"/>
    <col min="3" max="3" width="6.19921875" style="22" customWidth="1"/>
    <col min="4" max="4" width="10.09765625" style="18" customWidth="1"/>
    <col min="5" max="5" width="13.3984375" customWidth="1"/>
    <col min="6" max="6" width="14.19921875" customWidth="1"/>
    <col min="7" max="7" width="10.3984375" customWidth="1"/>
    <col min="8" max="8" width="14.19921875" customWidth="1"/>
    <col min="9" max="9" width="17.796875" customWidth="1"/>
    <col min="10" max="10" width="16.3984375" customWidth="1"/>
    <col min="11" max="11" width="20" customWidth="1"/>
    <col min="12" max="12" width="40.296875" customWidth="1"/>
    <col min="13" max="13" width="40.19921875" customWidth="1"/>
    <col min="14" max="14" width="11.296875" customWidth="1"/>
  </cols>
  <sheetData>
    <row r="5" spans="2:14" ht="18" x14ac:dyDescent="0.3">
      <c r="B5" s="3" t="s">
        <v>670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199999999999999" customHeight="1" x14ac:dyDescent="0.3"/>
    <row r="9" spans="2:14" ht="61.8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591</v>
      </c>
      <c r="D10" s="5" t="s">
        <v>11</v>
      </c>
      <c r="E10" s="6" t="s">
        <v>315</v>
      </c>
      <c r="F10" s="51">
        <v>39.5</v>
      </c>
      <c r="G10" s="53">
        <v>56.4</v>
      </c>
      <c r="H10" s="5" t="s">
        <v>13</v>
      </c>
      <c r="I10" s="5">
        <v>1</v>
      </c>
      <c r="J10" s="5" t="s">
        <v>14</v>
      </c>
      <c r="K10" s="7" t="s">
        <v>316</v>
      </c>
      <c r="L10" s="7" t="s">
        <v>317</v>
      </c>
      <c r="M10" s="7" t="s">
        <v>34</v>
      </c>
      <c r="N10" s="9">
        <v>199943</v>
      </c>
    </row>
    <row r="11" spans="2:14" x14ac:dyDescent="0.3">
      <c r="B11" s="8">
        <v>2</v>
      </c>
      <c r="C11" s="19" t="s">
        <v>591</v>
      </c>
      <c r="D11" s="5" t="s">
        <v>11</v>
      </c>
      <c r="E11" s="6" t="s">
        <v>318</v>
      </c>
      <c r="F11" s="51">
        <v>38.5</v>
      </c>
      <c r="G11" s="53">
        <v>55</v>
      </c>
      <c r="H11" s="5" t="s">
        <v>13</v>
      </c>
      <c r="I11" s="5">
        <v>2</v>
      </c>
      <c r="J11" s="5" t="s">
        <v>14</v>
      </c>
      <c r="K11" s="7" t="s">
        <v>319</v>
      </c>
      <c r="L11" s="7" t="s">
        <v>320</v>
      </c>
      <c r="M11" s="7" t="s">
        <v>34</v>
      </c>
      <c r="N11" s="9">
        <v>199888</v>
      </c>
    </row>
    <row r="12" spans="2:14" x14ac:dyDescent="0.3">
      <c r="B12" s="8">
        <v>3</v>
      </c>
      <c r="C12" s="19" t="s">
        <v>591</v>
      </c>
      <c r="D12" s="5" t="s">
        <v>11</v>
      </c>
      <c r="E12" s="6" t="s">
        <v>321</v>
      </c>
      <c r="F12" s="51">
        <v>37.5</v>
      </c>
      <c r="G12" s="53">
        <v>53.4</v>
      </c>
      <c r="H12" s="5" t="s">
        <v>13</v>
      </c>
      <c r="I12" s="5">
        <v>3</v>
      </c>
      <c r="J12" s="5" t="s">
        <v>14</v>
      </c>
      <c r="K12" s="7" t="s">
        <v>322</v>
      </c>
      <c r="L12" s="7" t="s">
        <v>689</v>
      </c>
      <c r="M12" s="7" t="s">
        <v>34</v>
      </c>
      <c r="N12" s="9">
        <v>199997</v>
      </c>
    </row>
    <row r="13" spans="2:14" x14ac:dyDescent="0.3">
      <c r="B13" s="8">
        <v>4</v>
      </c>
      <c r="C13" s="19" t="s">
        <v>591</v>
      </c>
      <c r="D13" s="5" t="s">
        <v>11</v>
      </c>
      <c r="E13" s="6" t="s">
        <v>323</v>
      </c>
      <c r="F13" s="51">
        <v>37</v>
      </c>
      <c r="G13" s="53">
        <v>52.8</v>
      </c>
      <c r="H13" s="5" t="s">
        <v>13</v>
      </c>
      <c r="I13" s="5">
        <v>4</v>
      </c>
      <c r="J13" s="5" t="s">
        <v>14</v>
      </c>
      <c r="K13" s="7" t="s">
        <v>324</v>
      </c>
      <c r="L13" s="7" t="s">
        <v>325</v>
      </c>
      <c r="M13" s="7" t="s">
        <v>145</v>
      </c>
      <c r="N13" s="9">
        <v>199997</v>
      </c>
    </row>
    <row r="14" spans="2:14" x14ac:dyDescent="0.3">
      <c r="B14" s="8">
        <v>5</v>
      </c>
      <c r="C14" s="19" t="s">
        <v>591</v>
      </c>
      <c r="D14" s="5" t="s">
        <v>11</v>
      </c>
      <c r="E14" s="6" t="s">
        <v>326</v>
      </c>
      <c r="F14" s="51">
        <v>37</v>
      </c>
      <c r="G14" s="53">
        <v>52.4</v>
      </c>
      <c r="H14" s="5" t="s">
        <v>13</v>
      </c>
      <c r="I14" s="5">
        <v>5</v>
      </c>
      <c r="J14" s="5" t="s">
        <v>14</v>
      </c>
      <c r="K14" s="7" t="s">
        <v>327</v>
      </c>
      <c r="L14" s="7" t="s">
        <v>328</v>
      </c>
      <c r="M14" s="7" t="s">
        <v>34</v>
      </c>
      <c r="N14" s="9">
        <v>200000</v>
      </c>
    </row>
    <row r="15" spans="2:14" x14ac:dyDescent="0.3">
      <c r="B15" s="8">
        <v>6</v>
      </c>
      <c r="C15" s="19" t="s">
        <v>591</v>
      </c>
      <c r="D15" s="5" t="s">
        <v>11</v>
      </c>
      <c r="E15" s="6" t="s">
        <v>329</v>
      </c>
      <c r="F15" s="52">
        <v>36.5</v>
      </c>
      <c r="G15" s="53">
        <v>51.8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591</v>
      </c>
      <c r="D16" s="5" t="s">
        <v>11</v>
      </c>
      <c r="E16" s="6" t="s">
        <v>330</v>
      </c>
      <c r="F16" s="52">
        <v>35.5</v>
      </c>
      <c r="G16" s="53">
        <v>50.3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17</v>
      </c>
      <c r="N16" s="46" t="s">
        <v>599</v>
      </c>
    </row>
    <row r="17" spans="2:14" x14ac:dyDescent="0.3">
      <c r="B17" s="8">
        <v>8</v>
      </c>
      <c r="C17" s="19" t="s">
        <v>591</v>
      </c>
      <c r="D17" s="5" t="s">
        <v>11</v>
      </c>
      <c r="E17" s="6" t="s">
        <v>331</v>
      </c>
      <c r="F17" s="52">
        <v>35</v>
      </c>
      <c r="G17" s="53">
        <v>50.05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172</v>
      </c>
      <c r="N17" s="46" t="s">
        <v>599</v>
      </c>
    </row>
    <row r="18" spans="2:14" x14ac:dyDescent="0.3">
      <c r="B18" s="8">
        <v>9</v>
      </c>
      <c r="C18" s="19" t="s">
        <v>591</v>
      </c>
      <c r="D18" s="5" t="s">
        <v>11</v>
      </c>
      <c r="E18" s="6" t="s">
        <v>332</v>
      </c>
      <c r="F18" s="52">
        <v>35</v>
      </c>
      <c r="G18" s="53">
        <v>49.6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20</v>
      </c>
      <c r="N18" s="46" t="s">
        <v>599</v>
      </c>
    </row>
    <row r="19" spans="2:14" x14ac:dyDescent="0.3">
      <c r="B19" s="8">
        <v>10</v>
      </c>
      <c r="C19" s="19" t="s">
        <v>591</v>
      </c>
      <c r="D19" s="5" t="s">
        <v>11</v>
      </c>
      <c r="E19" s="6" t="s">
        <v>333</v>
      </c>
      <c r="F19" s="52">
        <v>35</v>
      </c>
      <c r="G19" s="53">
        <v>49.55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34</v>
      </c>
      <c r="N19" s="46" t="s">
        <v>599</v>
      </c>
    </row>
    <row r="20" spans="2:14" x14ac:dyDescent="0.3">
      <c r="B20" s="8">
        <v>11</v>
      </c>
      <c r="C20" s="19" t="s">
        <v>591</v>
      </c>
      <c r="D20" s="5" t="s">
        <v>11</v>
      </c>
      <c r="E20" s="6" t="s">
        <v>334</v>
      </c>
      <c r="F20" s="52">
        <v>34.5</v>
      </c>
      <c r="G20" s="53">
        <v>49.35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88</v>
      </c>
      <c r="N20" s="46" t="s">
        <v>599</v>
      </c>
    </row>
    <row r="21" spans="2:14" x14ac:dyDescent="0.3">
      <c r="B21" s="8">
        <v>12</v>
      </c>
      <c r="C21" s="19" t="s">
        <v>591</v>
      </c>
      <c r="D21" s="5" t="s">
        <v>11</v>
      </c>
      <c r="E21" s="6" t="s">
        <v>335</v>
      </c>
      <c r="F21" s="52">
        <v>34</v>
      </c>
      <c r="G21" s="53">
        <v>48.85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17</v>
      </c>
      <c r="N21" s="46" t="s">
        <v>599</v>
      </c>
    </row>
    <row r="22" spans="2:14" x14ac:dyDescent="0.3">
      <c r="B22" s="8">
        <v>13</v>
      </c>
      <c r="C22" s="19" t="s">
        <v>591</v>
      </c>
      <c r="D22" s="5" t="s">
        <v>11</v>
      </c>
      <c r="E22" s="6" t="s">
        <v>336</v>
      </c>
      <c r="F22" s="52">
        <v>34.5</v>
      </c>
      <c r="G22" s="53">
        <v>48.7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34</v>
      </c>
      <c r="N22" s="46" t="s">
        <v>599</v>
      </c>
    </row>
    <row r="23" spans="2:14" x14ac:dyDescent="0.3">
      <c r="B23" s="8">
        <v>14</v>
      </c>
      <c r="C23" s="19" t="s">
        <v>591</v>
      </c>
      <c r="D23" s="5" t="s">
        <v>11</v>
      </c>
      <c r="E23" s="6" t="s">
        <v>337</v>
      </c>
      <c r="F23" s="52">
        <v>34</v>
      </c>
      <c r="G23" s="53">
        <v>48.2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8">
        <v>15</v>
      </c>
      <c r="C24" s="19" t="s">
        <v>591</v>
      </c>
      <c r="D24" s="5" t="s">
        <v>11</v>
      </c>
      <c r="E24" s="6" t="s">
        <v>338</v>
      </c>
      <c r="F24" s="52">
        <v>33.5</v>
      </c>
      <c r="G24" s="53">
        <v>47.85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34</v>
      </c>
      <c r="N24" s="46" t="s">
        <v>599</v>
      </c>
    </row>
    <row r="25" spans="2:14" x14ac:dyDescent="0.3">
      <c r="B25" s="8">
        <v>16</v>
      </c>
      <c r="C25" s="19" t="s">
        <v>591</v>
      </c>
      <c r="D25" s="5" t="s">
        <v>11</v>
      </c>
      <c r="E25" s="6" t="s">
        <v>339</v>
      </c>
      <c r="F25" s="52">
        <v>33</v>
      </c>
      <c r="G25" s="53">
        <v>47.1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88</v>
      </c>
      <c r="N25" s="46" t="s">
        <v>599</v>
      </c>
    </row>
    <row r="26" spans="2:14" x14ac:dyDescent="0.3">
      <c r="B26" s="8">
        <v>17</v>
      </c>
      <c r="C26" s="19" t="s">
        <v>591</v>
      </c>
      <c r="D26" s="5" t="s">
        <v>11</v>
      </c>
      <c r="E26" s="6" t="s">
        <v>340</v>
      </c>
      <c r="F26" s="52">
        <v>33.5</v>
      </c>
      <c r="G26" s="53">
        <v>47.1</v>
      </c>
      <c r="H26" s="5" t="s">
        <v>13</v>
      </c>
      <c r="I26" s="5">
        <v>17</v>
      </c>
      <c r="J26" s="5" t="s">
        <v>36</v>
      </c>
      <c r="K26" s="45" t="s">
        <v>599</v>
      </c>
      <c r="L26" s="45" t="s">
        <v>599</v>
      </c>
      <c r="M26" s="7" t="s">
        <v>34</v>
      </c>
      <c r="N26" s="46" t="s">
        <v>599</v>
      </c>
    </row>
    <row r="27" spans="2:14" x14ac:dyDescent="0.3">
      <c r="B27" s="8">
        <v>18</v>
      </c>
      <c r="C27" s="19" t="s">
        <v>591</v>
      </c>
      <c r="D27" s="5" t="s">
        <v>11</v>
      </c>
      <c r="E27" s="6" t="s">
        <v>341</v>
      </c>
      <c r="F27" s="52">
        <v>32.5</v>
      </c>
      <c r="G27" s="53">
        <v>46.1</v>
      </c>
      <c r="H27" s="5" t="s">
        <v>13</v>
      </c>
      <c r="I27" s="5">
        <v>18</v>
      </c>
      <c r="J27" s="5" t="s">
        <v>36</v>
      </c>
      <c r="K27" s="45" t="s">
        <v>599</v>
      </c>
      <c r="L27" s="45" t="s">
        <v>599</v>
      </c>
      <c r="M27" s="7" t="s">
        <v>17</v>
      </c>
      <c r="N27" s="46" t="s">
        <v>599</v>
      </c>
    </row>
    <row r="28" spans="2:14" x14ac:dyDescent="0.3">
      <c r="B28" s="8">
        <v>19</v>
      </c>
      <c r="C28" s="19" t="s">
        <v>591</v>
      </c>
      <c r="D28" s="5" t="s">
        <v>11</v>
      </c>
      <c r="E28" s="6" t="s">
        <v>342</v>
      </c>
      <c r="F28" s="52">
        <v>29.5</v>
      </c>
      <c r="G28" s="53">
        <v>42.55</v>
      </c>
      <c r="H28" s="5" t="s">
        <v>13</v>
      </c>
      <c r="I28" s="5">
        <v>19</v>
      </c>
      <c r="J28" s="5" t="s">
        <v>36</v>
      </c>
      <c r="K28" s="45" t="s">
        <v>599</v>
      </c>
      <c r="L28" s="45" t="s">
        <v>599</v>
      </c>
      <c r="M28" s="7" t="s">
        <v>34</v>
      </c>
      <c r="N28" s="46" t="s">
        <v>599</v>
      </c>
    </row>
    <row r="29" spans="2:14" x14ac:dyDescent="0.3">
      <c r="B29" s="8">
        <v>20</v>
      </c>
      <c r="C29" s="19" t="s">
        <v>591</v>
      </c>
      <c r="D29" s="5" t="s">
        <v>11</v>
      </c>
      <c r="E29" s="6" t="s">
        <v>343</v>
      </c>
      <c r="F29" s="52">
        <v>29</v>
      </c>
      <c r="G29" s="53">
        <v>42.3</v>
      </c>
      <c r="H29" s="5" t="s">
        <v>13</v>
      </c>
      <c r="I29" s="5">
        <v>20</v>
      </c>
      <c r="J29" s="5" t="s">
        <v>36</v>
      </c>
      <c r="K29" s="45" t="s">
        <v>599</v>
      </c>
      <c r="L29" s="45" t="s">
        <v>599</v>
      </c>
      <c r="M29" s="7" t="s">
        <v>34</v>
      </c>
      <c r="N29" s="46" t="s">
        <v>599</v>
      </c>
    </row>
    <row r="30" spans="2:14" x14ac:dyDescent="0.3">
      <c r="B30" s="8">
        <v>21</v>
      </c>
      <c r="C30" s="19" t="s">
        <v>591</v>
      </c>
      <c r="D30" s="5" t="s">
        <v>11</v>
      </c>
      <c r="E30" s="6" t="s">
        <v>345</v>
      </c>
      <c r="F30" s="52">
        <v>27</v>
      </c>
      <c r="G30" s="53">
        <v>38.450000000000003</v>
      </c>
      <c r="H30" s="5" t="s">
        <v>59</v>
      </c>
      <c r="I30" s="5" t="s">
        <v>60</v>
      </c>
      <c r="J30" s="5" t="s">
        <v>36</v>
      </c>
      <c r="K30" s="45" t="s">
        <v>599</v>
      </c>
      <c r="L30" s="45" t="s">
        <v>599</v>
      </c>
      <c r="M30" s="7" t="s">
        <v>27</v>
      </c>
      <c r="N30" s="46" t="s">
        <v>599</v>
      </c>
    </row>
    <row r="31" spans="2:14" x14ac:dyDescent="0.3">
      <c r="B31" s="8">
        <v>22</v>
      </c>
      <c r="C31" s="19" t="s">
        <v>591</v>
      </c>
      <c r="D31" s="5" t="s">
        <v>11</v>
      </c>
      <c r="E31" s="6" t="s">
        <v>344</v>
      </c>
      <c r="F31" s="52">
        <v>28.5</v>
      </c>
      <c r="G31" s="53">
        <v>41.55</v>
      </c>
      <c r="H31" s="5" t="s">
        <v>59</v>
      </c>
      <c r="I31" s="5" t="s">
        <v>60</v>
      </c>
      <c r="J31" s="5" t="s">
        <v>36</v>
      </c>
      <c r="K31" s="45" t="s">
        <v>599</v>
      </c>
      <c r="L31" s="45" t="s">
        <v>599</v>
      </c>
      <c r="M31" s="7" t="s">
        <v>145</v>
      </c>
      <c r="N31" s="46" t="s">
        <v>599</v>
      </c>
    </row>
    <row r="32" spans="2:14" x14ac:dyDescent="0.3">
      <c r="B32" s="8">
        <v>23</v>
      </c>
      <c r="C32" s="19" t="s">
        <v>591</v>
      </c>
      <c r="D32" s="5" t="s">
        <v>11</v>
      </c>
      <c r="E32" s="6" t="s">
        <v>346</v>
      </c>
      <c r="F32" s="52">
        <v>22</v>
      </c>
      <c r="G32" s="53">
        <v>31.45</v>
      </c>
      <c r="H32" s="5" t="s">
        <v>59</v>
      </c>
      <c r="I32" s="5" t="s">
        <v>60</v>
      </c>
      <c r="J32" s="5" t="s">
        <v>36</v>
      </c>
      <c r="K32" s="45" t="s">
        <v>599</v>
      </c>
      <c r="L32" s="45" t="s">
        <v>599</v>
      </c>
      <c r="M32" s="7" t="s">
        <v>103</v>
      </c>
      <c r="N32" s="46" t="s">
        <v>599</v>
      </c>
    </row>
    <row r="33" spans="2:14" x14ac:dyDescent="0.3">
      <c r="B33" s="13"/>
      <c r="C33" s="23"/>
      <c r="D33" s="20"/>
      <c r="E33" s="14"/>
      <c r="F33" s="14"/>
      <c r="G33" s="14"/>
      <c r="H33" s="14"/>
      <c r="I33" s="14"/>
      <c r="J33" s="14"/>
      <c r="K33" s="14"/>
      <c r="L33" s="14"/>
      <c r="M33" s="15" t="s">
        <v>64</v>
      </c>
      <c r="N33" s="16">
        <f>SUBTOTAL(109,Table141415[Skiriamos lėšos, iš viso])</f>
        <v>999825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6A2B-92F4-0B45-A7AD-B8700E2B6E95}">
  <dimension ref="B5:N27"/>
  <sheetViews>
    <sheetView showGridLines="0" topLeftCell="A4" zoomScale="90" zoomScaleNormal="90" workbookViewId="0">
      <selection activeCell="B7" sqref="B7"/>
    </sheetView>
  </sheetViews>
  <sheetFormatPr defaultColWidth="11.19921875" defaultRowHeight="15.6" x14ac:dyDescent="0.3"/>
  <cols>
    <col min="1" max="1" width="2.296875" customWidth="1"/>
    <col min="2" max="2" width="4.69921875" customWidth="1"/>
    <col min="3" max="3" width="6.3984375" style="22" customWidth="1"/>
    <col min="4" max="4" width="10.09765625" style="18" customWidth="1"/>
    <col min="5" max="5" width="13.19921875" customWidth="1"/>
    <col min="6" max="6" width="11.69921875" customWidth="1"/>
    <col min="7" max="7" width="10.3984375" customWidth="1"/>
    <col min="8" max="8" width="15.19921875" customWidth="1"/>
    <col min="9" max="9" width="17.796875" customWidth="1"/>
    <col min="10" max="10" width="16.19921875" customWidth="1"/>
    <col min="11" max="11" width="24.69921875" customWidth="1"/>
    <col min="12" max="12" width="36.296875" customWidth="1"/>
    <col min="13" max="13" width="38.69921875" customWidth="1"/>
    <col min="14" max="14" width="10.69921875" customWidth="1"/>
  </cols>
  <sheetData>
    <row r="5" spans="2:14" ht="18" x14ac:dyDescent="0.3">
      <c r="B5" s="3" t="s">
        <v>671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8.4" customHeight="1" x14ac:dyDescent="0.3"/>
    <row r="9" spans="2:14" ht="67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591</v>
      </c>
      <c r="D10" s="5" t="s">
        <v>66</v>
      </c>
      <c r="E10" s="6" t="s">
        <v>347</v>
      </c>
      <c r="F10" s="51">
        <v>37</v>
      </c>
      <c r="G10" s="53">
        <v>52.4</v>
      </c>
      <c r="H10" s="5" t="s">
        <v>13</v>
      </c>
      <c r="I10" s="5">
        <v>1</v>
      </c>
      <c r="J10" s="5" t="s">
        <v>14</v>
      </c>
      <c r="K10" s="7" t="s">
        <v>348</v>
      </c>
      <c r="L10" s="7" t="s">
        <v>349</v>
      </c>
      <c r="M10" s="7" t="s">
        <v>34</v>
      </c>
      <c r="N10" s="9">
        <v>199697</v>
      </c>
    </row>
    <row r="11" spans="2:14" x14ac:dyDescent="0.3">
      <c r="B11" s="8">
        <v>2</v>
      </c>
      <c r="C11" s="19" t="s">
        <v>591</v>
      </c>
      <c r="D11" s="5" t="s">
        <v>66</v>
      </c>
      <c r="E11" s="6" t="s">
        <v>350</v>
      </c>
      <c r="F11" s="51">
        <v>36.5</v>
      </c>
      <c r="G11" s="53">
        <v>51.9</v>
      </c>
      <c r="H11" s="5" t="s">
        <v>13</v>
      </c>
      <c r="I11" s="5">
        <v>2</v>
      </c>
      <c r="J11" s="5" t="s">
        <v>14</v>
      </c>
      <c r="K11" s="7" t="s">
        <v>351</v>
      </c>
      <c r="L11" s="7" t="s">
        <v>352</v>
      </c>
      <c r="M11" s="7" t="s">
        <v>88</v>
      </c>
      <c r="N11" s="9">
        <v>199982</v>
      </c>
    </row>
    <row r="12" spans="2:14" x14ac:dyDescent="0.3">
      <c r="B12" s="8">
        <v>3</v>
      </c>
      <c r="C12" s="19" t="s">
        <v>591</v>
      </c>
      <c r="D12" s="5" t="s">
        <v>66</v>
      </c>
      <c r="E12" s="6" t="s">
        <v>353</v>
      </c>
      <c r="F12" s="51">
        <v>36.5</v>
      </c>
      <c r="G12" s="53">
        <v>51.9</v>
      </c>
      <c r="H12" s="5" t="s">
        <v>13</v>
      </c>
      <c r="I12" s="5">
        <v>3</v>
      </c>
      <c r="J12" s="5" t="s">
        <v>14</v>
      </c>
      <c r="K12" s="7" t="s">
        <v>354</v>
      </c>
      <c r="L12" s="7" t="s">
        <v>355</v>
      </c>
      <c r="M12" s="7" t="s">
        <v>88</v>
      </c>
      <c r="N12" s="9">
        <v>199417</v>
      </c>
    </row>
    <row r="13" spans="2:14" x14ac:dyDescent="0.3">
      <c r="B13" s="8">
        <v>4</v>
      </c>
      <c r="C13" s="19" t="s">
        <v>591</v>
      </c>
      <c r="D13" s="5" t="s">
        <v>66</v>
      </c>
      <c r="E13" s="6" t="s">
        <v>356</v>
      </c>
      <c r="F13" s="51">
        <v>36</v>
      </c>
      <c r="G13" s="53">
        <v>51.3</v>
      </c>
      <c r="H13" s="5" t="s">
        <v>13</v>
      </c>
      <c r="I13" s="5">
        <v>4</v>
      </c>
      <c r="J13" s="5" t="s">
        <v>14</v>
      </c>
      <c r="K13" s="7" t="s">
        <v>357</v>
      </c>
      <c r="L13" s="7" t="s">
        <v>358</v>
      </c>
      <c r="M13" s="7" t="s">
        <v>34</v>
      </c>
      <c r="N13" s="9">
        <v>200000</v>
      </c>
    </row>
    <row r="14" spans="2:14" x14ac:dyDescent="0.3">
      <c r="B14" s="8">
        <v>5</v>
      </c>
      <c r="C14" s="19" t="s">
        <v>591</v>
      </c>
      <c r="D14" s="5" t="s">
        <v>66</v>
      </c>
      <c r="E14" s="6" t="s">
        <v>359</v>
      </c>
      <c r="F14" s="52">
        <v>35.5</v>
      </c>
      <c r="G14" s="53">
        <v>50.4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103</v>
      </c>
      <c r="N14" s="46" t="s">
        <v>599</v>
      </c>
    </row>
    <row r="15" spans="2:14" x14ac:dyDescent="0.3">
      <c r="B15" s="8">
        <v>6</v>
      </c>
      <c r="C15" s="19" t="s">
        <v>591</v>
      </c>
      <c r="D15" s="5" t="s">
        <v>66</v>
      </c>
      <c r="E15" s="6" t="s">
        <v>360</v>
      </c>
      <c r="F15" s="52">
        <v>35</v>
      </c>
      <c r="G15" s="53">
        <v>49.55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34</v>
      </c>
      <c r="N15" s="46" t="s">
        <v>599</v>
      </c>
    </row>
    <row r="16" spans="2:14" x14ac:dyDescent="0.3">
      <c r="B16" s="8">
        <v>7</v>
      </c>
      <c r="C16" s="19" t="s">
        <v>591</v>
      </c>
      <c r="D16" s="5" t="s">
        <v>66</v>
      </c>
      <c r="E16" s="6" t="s">
        <v>361</v>
      </c>
      <c r="F16" s="52">
        <v>34</v>
      </c>
      <c r="G16" s="53">
        <v>48.2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34</v>
      </c>
      <c r="N16" s="46" t="s">
        <v>599</v>
      </c>
    </row>
    <row r="17" spans="2:14" x14ac:dyDescent="0.3">
      <c r="B17" s="8">
        <v>8</v>
      </c>
      <c r="C17" s="19" t="s">
        <v>591</v>
      </c>
      <c r="D17" s="5" t="s">
        <v>66</v>
      </c>
      <c r="E17" s="6" t="s">
        <v>362</v>
      </c>
      <c r="F17" s="52">
        <v>33.5</v>
      </c>
      <c r="G17" s="53">
        <v>47.7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103</v>
      </c>
      <c r="N17" s="46" t="s">
        <v>599</v>
      </c>
    </row>
    <row r="18" spans="2:14" x14ac:dyDescent="0.3">
      <c r="B18" s="8">
        <v>9</v>
      </c>
      <c r="C18" s="19" t="s">
        <v>591</v>
      </c>
      <c r="D18" s="5" t="s">
        <v>66</v>
      </c>
      <c r="E18" s="6" t="s">
        <v>363</v>
      </c>
      <c r="F18" s="52">
        <v>33</v>
      </c>
      <c r="G18" s="53">
        <v>47.6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34</v>
      </c>
      <c r="N18" s="46" t="s">
        <v>599</v>
      </c>
    </row>
    <row r="19" spans="2:14" x14ac:dyDescent="0.3">
      <c r="B19" s="8">
        <v>10</v>
      </c>
      <c r="C19" s="19" t="s">
        <v>591</v>
      </c>
      <c r="D19" s="5" t="s">
        <v>66</v>
      </c>
      <c r="E19" s="6" t="s">
        <v>364</v>
      </c>
      <c r="F19" s="52">
        <v>32.5</v>
      </c>
      <c r="G19" s="53">
        <v>46.75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17</v>
      </c>
      <c r="N19" s="46" t="s">
        <v>599</v>
      </c>
    </row>
    <row r="20" spans="2:14" x14ac:dyDescent="0.3">
      <c r="B20" s="8">
        <v>11</v>
      </c>
      <c r="C20" s="19" t="s">
        <v>591</v>
      </c>
      <c r="D20" s="5" t="s">
        <v>66</v>
      </c>
      <c r="E20" s="6" t="s">
        <v>365</v>
      </c>
      <c r="F20" s="52">
        <v>33</v>
      </c>
      <c r="G20" s="53">
        <v>46.2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34</v>
      </c>
      <c r="N20" s="46" t="s">
        <v>599</v>
      </c>
    </row>
    <row r="21" spans="2:14" x14ac:dyDescent="0.3">
      <c r="B21" s="8">
        <v>12</v>
      </c>
      <c r="C21" s="19" t="s">
        <v>591</v>
      </c>
      <c r="D21" s="5" t="s">
        <v>66</v>
      </c>
      <c r="E21" s="6" t="s">
        <v>366</v>
      </c>
      <c r="F21" s="52">
        <v>32.5</v>
      </c>
      <c r="G21" s="53">
        <v>46.1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103</v>
      </c>
      <c r="N21" s="46" t="s">
        <v>599</v>
      </c>
    </row>
    <row r="22" spans="2:14" x14ac:dyDescent="0.3">
      <c r="B22" s="8">
        <v>13</v>
      </c>
      <c r="C22" s="19" t="s">
        <v>591</v>
      </c>
      <c r="D22" s="5" t="s">
        <v>66</v>
      </c>
      <c r="E22" s="6" t="s">
        <v>367</v>
      </c>
      <c r="F22" s="52">
        <v>31.5</v>
      </c>
      <c r="G22" s="53">
        <v>45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88</v>
      </c>
      <c r="N22" s="46" t="s">
        <v>599</v>
      </c>
    </row>
    <row r="23" spans="2:14" x14ac:dyDescent="0.3">
      <c r="B23" s="8">
        <v>14</v>
      </c>
      <c r="C23" s="19" t="s">
        <v>591</v>
      </c>
      <c r="D23" s="5" t="s">
        <v>66</v>
      </c>
      <c r="E23" s="6" t="s">
        <v>368</v>
      </c>
      <c r="F23" s="52">
        <v>31</v>
      </c>
      <c r="G23" s="53">
        <v>44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20</v>
      </c>
      <c r="N23" s="46" t="s">
        <v>599</v>
      </c>
    </row>
    <row r="24" spans="2:14" x14ac:dyDescent="0.3">
      <c r="B24" s="8">
        <v>15</v>
      </c>
      <c r="C24" s="19" t="s">
        <v>591</v>
      </c>
      <c r="D24" s="5" t="s">
        <v>66</v>
      </c>
      <c r="E24" s="6" t="s">
        <v>369</v>
      </c>
      <c r="F24" s="52">
        <v>30.5</v>
      </c>
      <c r="G24" s="53">
        <v>43.5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103</v>
      </c>
      <c r="N24" s="46" t="s">
        <v>599</v>
      </c>
    </row>
    <row r="25" spans="2:14" x14ac:dyDescent="0.3">
      <c r="B25" s="8">
        <v>16</v>
      </c>
      <c r="C25" s="19" t="s">
        <v>591</v>
      </c>
      <c r="D25" s="5" t="s">
        <v>66</v>
      </c>
      <c r="E25" s="6" t="s">
        <v>371</v>
      </c>
      <c r="F25" s="52">
        <v>22</v>
      </c>
      <c r="G25" s="53">
        <v>31.85</v>
      </c>
      <c r="H25" s="5" t="s">
        <v>59</v>
      </c>
      <c r="I25" s="5" t="s">
        <v>60</v>
      </c>
      <c r="J25" s="5" t="s">
        <v>36</v>
      </c>
      <c r="K25" s="45" t="s">
        <v>599</v>
      </c>
      <c r="L25" s="45" t="s">
        <v>599</v>
      </c>
      <c r="M25" s="7" t="s">
        <v>34</v>
      </c>
      <c r="N25" s="46" t="s">
        <v>599</v>
      </c>
    </row>
    <row r="26" spans="2:14" x14ac:dyDescent="0.3">
      <c r="B26" s="8">
        <v>17</v>
      </c>
      <c r="C26" s="19" t="s">
        <v>591</v>
      </c>
      <c r="D26" s="5" t="s">
        <v>66</v>
      </c>
      <c r="E26" s="6" t="s">
        <v>370</v>
      </c>
      <c r="F26" s="52">
        <v>28.5</v>
      </c>
      <c r="G26" s="53">
        <v>40.1</v>
      </c>
      <c r="H26" s="5" t="s">
        <v>59</v>
      </c>
      <c r="I26" s="5" t="s">
        <v>60</v>
      </c>
      <c r="J26" s="5" t="s">
        <v>36</v>
      </c>
      <c r="K26" s="45" t="s">
        <v>599</v>
      </c>
      <c r="L26" s="45" t="s">
        <v>599</v>
      </c>
      <c r="M26" s="7" t="s">
        <v>27</v>
      </c>
      <c r="N26" s="46" t="s">
        <v>599</v>
      </c>
    </row>
    <row r="27" spans="2:14" x14ac:dyDescent="0.3">
      <c r="B27" s="13"/>
      <c r="C27" s="23"/>
      <c r="D27" s="20"/>
      <c r="E27" s="14"/>
      <c r="F27" s="14"/>
      <c r="G27" s="14"/>
      <c r="H27" s="14"/>
      <c r="I27" s="14"/>
      <c r="J27" s="14"/>
      <c r="K27" s="14"/>
      <c r="L27" s="14"/>
      <c r="M27" s="15" t="s">
        <v>64</v>
      </c>
      <c r="N27" s="16">
        <f>SUBTOTAL(109,Table1416[Skiriamos lėšos, iš viso])</f>
        <v>799096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0D1C-B46D-9F40-AF2C-532B5FCB69E4}">
  <dimension ref="B5:N24"/>
  <sheetViews>
    <sheetView showGridLines="0" zoomScale="90" zoomScaleNormal="90" workbookViewId="0">
      <selection activeCell="C8" sqref="C8"/>
    </sheetView>
  </sheetViews>
  <sheetFormatPr defaultColWidth="11.19921875" defaultRowHeight="15.6" x14ac:dyDescent="0.3"/>
  <cols>
    <col min="1" max="1" width="1.796875" customWidth="1"/>
    <col min="2" max="2" width="4.796875" customWidth="1"/>
    <col min="3" max="3" width="6.69921875" style="22" customWidth="1"/>
    <col min="4" max="4" width="10" style="18" customWidth="1"/>
    <col min="5" max="5" width="13.796875" customWidth="1"/>
    <col min="6" max="6" width="11.796875" customWidth="1"/>
    <col min="7" max="7" width="10.59765625" customWidth="1"/>
    <col min="8" max="8" width="15.69921875" customWidth="1"/>
    <col min="9" max="9" width="17.796875" customWidth="1"/>
    <col min="10" max="10" width="17.296875" customWidth="1"/>
    <col min="11" max="11" width="21.796875" customWidth="1"/>
    <col min="12" max="12" width="43.19921875" customWidth="1"/>
    <col min="13" max="13" width="29.5" customWidth="1"/>
    <col min="14" max="14" width="11.19921875" customWidth="1"/>
  </cols>
  <sheetData>
    <row r="5" spans="2:14" ht="18" x14ac:dyDescent="0.3">
      <c r="B5" s="3" t="s">
        <v>672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9.6" customHeight="1" x14ac:dyDescent="0.3"/>
    <row r="9" spans="2:14" ht="61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592</v>
      </c>
      <c r="D10" s="5" t="s">
        <v>11</v>
      </c>
      <c r="E10" s="6" t="s">
        <v>372</v>
      </c>
      <c r="F10" s="51">
        <v>36.5</v>
      </c>
      <c r="G10" s="53">
        <v>52.7</v>
      </c>
      <c r="H10" s="5" t="s">
        <v>13</v>
      </c>
      <c r="I10" s="5">
        <v>1</v>
      </c>
      <c r="J10" s="5" t="s">
        <v>14</v>
      </c>
      <c r="K10" s="7" t="s">
        <v>373</v>
      </c>
      <c r="L10" s="7" t="s">
        <v>374</v>
      </c>
      <c r="M10" s="7" t="s">
        <v>38</v>
      </c>
      <c r="N10" s="9">
        <v>199999</v>
      </c>
    </row>
    <row r="11" spans="2:14" x14ac:dyDescent="0.3">
      <c r="B11" s="8">
        <v>2</v>
      </c>
      <c r="C11" s="19" t="s">
        <v>592</v>
      </c>
      <c r="D11" s="5" t="s">
        <v>11</v>
      </c>
      <c r="E11" s="6" t="s">
        <v>375</v>
      </c>
      <c r="F11" s="51">
        <v>34.5</v>
      </c>
      <c r="G11" s="53">
        <v>49.55</v>
      </c>
      <c r="H11" s="5" t="s">
        <v>13</v>
      </c>
      <c r="I11" s="5">
        <v>2</v>
      </c>
      <c r="J11" s="5" t="s">
        <v>14</v>
      </c>
      <c r="K11" s="7" t="s">
        <v>376</v>
      </c>
      <c r="L11" s="7" t="s">
        <v>377</v>
      </c>
      <c r="M11" s="7" t="s">
        <v>103</v>
      </c>
      <c r="N11" s="9">
        <v>199990</v>
      </c>
    </row>
    <row r="12" spans="2:14" x14ac:dyDescent="0.3">
      <c r="B12" s="8">
        <v>3</v>
      </c>
      <c r="C12" s="19" t="s">
        <v>592</v>
      </c>
      <c r="D12" s="5" t="s">
        <v>11</v>
      </c>
      <c r="E12" s="6" t="s">
        <v>378</v>
      </c>
      <c r="F12" s="51">
        <v>34.5</v>
      </c>
      <c r="G12" s="53">
        <v>49.45</v>
      </c>
      <c r="H12" s="5" t="s">
        <v>13</v>
      </c>
      <c r="I12" s="5">
        <v>3</v>
      </c>
      <c r="J12" s="5" t="s">
        <v>14</v>
      </c>
      <c r="K12" s="7" t="s">
        <v>379</v>
      </c>
      <c r="L12" s="7" t="s">
        <v>380</v>
      </c>
      <c r="M12" s="7" t="s">
        <v>88</v>
      </c>
      <c r="N12" s="9">
        <v>199594</v>
      </c>
    </row>
    <row r="13" spans="2:14" x14ac:dyDescent="0.3">
      <c r="B13" s="8">
        <v>4</v>
      </c>
      <c r="C13" s="19" t="s">
        <v>592</v>
      </c>
      <c r="D13" s="5" t="s">
        <v>11</v>
      </c>
      <c r="E13" s="6" t="s">
        <v>381</v>
      </c>
      <c r="F13" s="52">
        <v>34</v>
      </c>
      <c r="G13" s="53">
        <v>48.2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88</v>
      </c>
      <c r="N13" s="46" t="s">
        <v>599</v>
      </c>
    </row>
    <row r="14" spans="2:14" x14ac:dyDescent="0.3">
      <c r="B14" s="8">
        <v>5</v>
      </c>
      <c r="C14" s="19" t="s">
        <v>592</v>
      </c>
      <c r="D14" s="5" t="s">
        <v>11</v>
      </c>
      <c r="E14" s="6" t="s">
        <v>382</v>
      </c>
      <c r="F14" s="52">
        <v>33</v>
      </c>
      <c r="G14" s="53">
        <v>46.85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88</v>
      </c>
      <c r="N14" s="46" t="s">
        <v>599</v>
      </c>
    </row>
    <row r="15" spans="2:14" x14ac:dyDescent="0.3">
      <c r="B15" s="8">
        <v>6</v>
      </c>
      <c r="C15" s="19" t="s">
        <v>592</v>
      </c>
      <c r="D15" s="5" t="s">
        <v>11</v>
      </c>
      <c r="E15" s="6" t="s">
        <v>383</v>
      </c>
      <c r="F15" s="52">
        <v>32</v>
      </c>
      <c r="G15" s="53">
        <v>45.75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592</v>
      </c>
      <c r="D16" s="5" t="s">
        <v>11</v>
      </c>
      <c r="E16" s="6" t="s">
        <v>384</v>
      </c>
      <c r="F16" s="52">
        <v>31</v>
      </c>
      <c r="G16" s="53">
        <v>45.25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38</v>
      </c>
      <c r="N16" s="46" t="s">
        <v>599</v>
      </c>
    </row>
    <row r="17" spans="2:14" x14ac:dyDescent="0.3">
      <c r="B17" s="8">
        <v>8</v>
      </c>
      <c r="C17" s="19" t="s">
        <v>592</v>
      </c>
      <c r="D17" s="5" t="s">
        <v>11</v>
      </c>
      <c r="E17" s="6" t="s">
        <v>385</v>
      </c>
      <c r="F17" s="52">
        <v>31.5</v>
      </c>
      <c r="G17" s="53">
        <v>45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103</v>
      </c>
      <c r="N17" s="46" t="s">
        <v>599</v>
      </c>
    </row>
    <row r="18" spans="2:14" x14ac:dyDescent="0.3">
      <c r="B18" s="8">
        <v>9</v>
      </c>
      <c r="C18" s="19" t="s">
        <v>592</v>
      </c>
      <c r="D18" s="5" t="s">
        <v>11</v>
      </c>
      <c r="E18" s="6" t="s">
        <v>386</v>
      </c>
      <c r="F18" s="52">
        <v>31.5</v>
      </c>
      <c r="G18" s="53">
        <v>44.75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88</v>
      </c>
      <c r="N18" s="46" t="s">
        <v>599</v>
      </c>
    </row>
    <row r="19" spans="2:14" x14ac:dyDescent="0.3">
      <c r="B19" s="8">
        <v>10</v>
      </c>
      <c r="C19" s="19" t="s">
        <v>592</v>
      </c>
      <c r="D19" s="5" t="s">
        <v>11</v>
      </c>
      <c r="E19" s="6" t="s">
        <v>387</v>
      </c>
      <c r="F19" s="52">
        <v>31</v>
      </c>
      <c r="G19" s="53">
        <v>43.35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38</v>
      </c>
      <c r="N19" s="46" t="s">
        <v>599</v>
      </c>
    </row>
    <row r="20" spans="2:14" x14ac:dyDescent="0.3">
      <c r="B20" s="8">
        <v>11</v>
      </c>
      <c r="C20" s="19" t="s">
        <v>592</v>
      </c>
      <c r="D20" s="5" t="s">
        <v>11</v>
      </c>
      <c r="E20" s="6" t="s">
        <v>388</v>
      </c>
      <c r="F20" s="52">
        <v>30</v>
      </c>
      <c r="G20" s="53">
        <v>42.75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88</v>
      </c>
      <c r="N20" s="46" t="s">
        <v>599</v>
      </c>
    </row>
    <row r="21" spans="2:14" x14ac:dyDescent="0.3">
      <c r="B21" s="8">
        <v>12</v>
      </c>
      <c r="C21" s="19" t="s">
        <v>592</v>
      </c>
      <c r="D21" s="5" t="s">
        <v>11</v>
      </c>
      <c r="E21" s="6" t="s">
        <v>389</v>
      </c>
      <c r="F21" s="52">
        <v>30</v>
      </c>
      <c r="G21" s="53">
        <v>42.65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88</v>
      </c>
      <c r="N21" s="46" t="s">
        <v>599</v>
      </c>
    </row>
    <row r="22" spans="2:14" x14ac:dyDescent="0.3">
      <c r="B22" s="8">
        <v>13</v>
      </c>
      <c r="C22" s="19" t="s">
        <v>592</v>
      </c>
      <c r="D22" s="5" t="s">
        <v>11</v>
      </c>
      <c r="E22" s="6" t="s">
        <v>390</v>
      </c>
      <c r="F22" s="52">
        <v>29.5</v>
      </c>
      <c r="G22" s="53">
        <v>41.4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88</v>
      </c>
      <c r="N22" s="46" t="s">
        <v>599</v>
      </c>
    </row>
    <row r="23" spans="2:14" x14ac:dyDescent="0.3">
      <c r="B23" s="8">
        <v>14</v>
      </c>
      <c r="C23" s="19" t="s">
        <v>592</v>
      </c>
      <c r="D23" s="5" t="s">
        <v>11</v>
      </c>
      <c r="E23" s="6" t="s">
        <v>391</v>
      </c>
      <c r="F23" s="52">
        <v>27.5</v>
      </c>
      <c r="G23" s="53">
        <v>39.549999999999997</v>
      </c>
      <c r="H23" s="5" t="s">
        <v>59</v>
      </c>
      <c r="I23" s="5" t="s">
        <v>60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13"/>
      <c r="C24" s="23"/>
      <c r="D24" s="20"/>
      <c r="E24" s="14"/>
      <c r="F24" s="14"/>
      <c r="G24" s="14"/>
      <c r="H24" s="14"/>
      <c r="I24" s="14"/>
      <c r="J24" s="14"/>
      <c r="K24" s="14"/>
      <c r="L24" s="14"/>
      <c r="M24" s="15" t="s">
        <v>64</v>
      </c>
      <c r="N24" s="16">
        <f>SUBTOTAL(109,Table1419[Skiriamos lėšos, iš viso])</f>
        <v>599583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25D1-32DC-5E4E-84F3-6B51ECB2B425}">
  <dimension ref="B5:N15"/>
  <sheetViews>
    <sheetView showGridLines="0" zoomScale="90" zoomScaleNormal="90" workbookViewId="0">
      <selection activeCell="C16" sqref="C16"/>
    </sheetView>
  </sheetViews>
  <sheetFormatPr defaultColWidth="11.19921875" defaultRowHeight="15.6" x14ac:dyDescent="0.3"/>
  <cols>
    <col min="1" max="1" width="2.296875" customWidth="1"/>
    <col min="2" max="2" width="4.19921875" customWidth="1"/>
    <col min="3" max="3" width="5.796875" style="22" customWidth="1"/>
    <col min="4" max="4" width="9.8984375" style="18" customWidth="1"/>
    <col min="5" max="5" width="13.19921875" customWidth="1"/>
    <col min="6" max="6" width="11.5" customWidth="1"/>
    <col min="7" max="7" width="10.5" customWidth="1"/>
    <col min="8" max="8" width="15.796875" customWidth="1"/>
    <col min="9" max="9" width="17.796875" customWidth="1"/>
    <col min="10" max="10" width="16.296875" customWidth="1"/>
    <col min="11" max="11" width="21.796875" customWidth="1"/>
    <col min="12" max="12" width="35" customWidth="1"/>
    <col min="13" max="13" width="36.296875" customWidth="1"/>
    <col min="14" max="14" width="10.69921875" customWidth="1"/>
  </cols>
  <sheetData>
    <row r="5" spans="2:14" ht="18" x14ac:dyDescent="0.3">
      <c r="B5" s="3" t="s">
        <v>673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1.4" customHeight="1" x14ac:dyDescent="0.3"/>
    <row r="9" spans="2:14" ht="62.4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592</v>
      </c>
      <c r="D10" s="5" t="s">
        <v>66</v>
      </c>
      <c r="E10" s="6" t="s">
        <v>392</v>
      </c>
      <c r="F10" s="52">
        <v>34</v>
      </c>
      <c r="G10" s="53">
        <v>47.7</v>
      </c>
      <c r="H10" s="5" t="s">
        <v>13</v>
      </c>
      <c r="I10" s="5">
        <v>1</v>
      </c>
      <c r="J10" s="5" t="s">
        <v>684</v>
      </c>
      <c r="K10" s="45" t="s">
        <v>599</v>
      </c>
      <c r="L10" s="45" t="s">
        <v>599</v>
      </c>
      <c r="M10" s="7" t="s">
        <v>38</v>
      </c>
      <c r="N10" s="46" t="s">
        <v>599</v>
      </c>
    </row>
    <row r="11" spans="2:14" x14ac:dyDescent="0.3">
      <c r="B11" s="8">
        <v>2</v>
      </c>
      <c r="C11" s="19" t="s">
        <v>592</v>
      </c>
      <c r="D11" s="5" t="s">
        <v>66</v>
      </c>
      <c r="E11" s="6" t="s">
        <v>393</v>
      </c>
      <c r="F11" s="52">
        <v>33</v>
      </c>
      <c r="G11" s="53">
        <v>46.6</v>
      </c>
      <c r="H11" s="5" t="s">
        <v>13</v>
      </c>
      <c r="I11" s="5">
        <v>2</v>
      </c>
      <c r="J11" s="5" t="s">
        <v>36</v>
      </c>
      <c r="K11" s="45" t="s">
        <v>599</v>
      </c>
      <c r="L11" s="45" t="s">
        <v>599</v>
      </c>
      <c r="M11" s="7" t="s">
        <v>88</v>
      </c>
      <c r="N11" s="46" t="s">
        <v>599</v>
      </c>
    </row>
    <row r="12" spans="2:14" x14ac:dyDescent="0.3">
      <c r="B12" s="8">
        <v>3</v>
      </c>
      <c r="C12" s="19" t="s">
        <v>592</v>
      </c>
      <c r="D12" s="5" t="s">
        <v>66</v>
      </c>
      <c r="E12" s="6" t="s">
        <v>394</v>
      </c>
      <c r="F12" s="52">
        <v>32.5</v>
      </c>
      <c r="G12" s="53">
        <v>46.35</v>
      </c>
      <c r="H12" s="5" t="s">
        <v>13</v>
      </c>
      <c r="I12" s="5">
        <v>3</v>
      </c>
      <c r="J12" s="5" t="s">
        <v>36</v>
      </c>
      <c r="K12" s="45" t="s">
        <v>599</v>
      </c>
      <c r="L12" s="45" t="s">
        <v>599</v>
      </c>
      <c r="M12" s="7" t="s">
        <v>88</v>
      </c>
      <c r="N12" s="46" t="s">
        <v>599</v>
      </c>
    </row>
    <row r="13" spans="2:14" x14ac:dyDescent="0.3">
      <c r="B13" s="8">
        <v>4</v>
      </c>
      <c r="C13" s="19" t="s">
        <v>592</v>
      </c>
      <c r="D13" s="5" t="s">
        <v>66</v>
      </c>
      <c r="E13" s="6" t="s">
        <v>396</v>
      </c>
      <c r="F13" s="52">
        <v>24</v>
      </c>
      <c r="G13" s="53">
        <v>34.450000000000003</v>
      </c>
      <c r="H13" s="5" t="s">
        <v>59</v>
      </c>
      <c r="I13" s="5" t="s">
        <v>60</v>
      </c>
      <c r="J13" s="5" t="s">
        <v>36</v>
      </c>
      <c r="K13" s="45" t="s">
        <v>599</v>
      </c>
      <c r="L13" s="45" t="s">
        <v>599</v>
      </c>
      <c r="M13" s="7" t="s">
        <v>88</v>
      </c>
      <c r="N13" s="46" t="s">
        <v>599</v>
      </c>
    </row>
    <row r="14" spans="2:14" x14ac:dyDescent="0.3">
      <c r="B14" s="8">
        <v>5</v>
      </c>
      <c r="C14" s="19" t="s">
        <v>592</v>
      </c>
      <c r="D14" s="5" t="s">
        <v>66</v>
      </c>
      <c r="E14" s="6" t="s">
        <v>395</v>
      </c>
      <c r="F14" s="52">
        <v>27</v>
      </c>
      <c r="G14" s="53">
        <v>39.35</v>
      </c>
      <c r="H14" s="5" t="s">
        <v>59</v>
      </c>
      <c r="I14" s="5" t="s">
        <v>60</v>
      </c>
      <c r="J14" s="5" t="s">
        <v>36</v>
      </c>
      <c r="K14" s="45" t="s">
        <v>599</v>
      </c>
      <c r="L14" s="45" t="s">
        <v>599</v>
      </c>
      <c r="M14" s="7" t="s">
        <v>92</v>
      </c>
      <c r="N14" s="46" t="s">
        <v>599</v>
      </c>
    </row>
    <row r="15" spans="2:14" x14ac:dyDescent="0.3">
      <c r="B15" s="13"/>
      <c r="C15" s="23"/>
      <c r="D15" s="20"/>
      <c r="E15" s="14"/>
      <c r="F15" s="14"/>
      <c r="G15" s="14"/>
      <c r="H15" s="14"/>
      <c r="I15" s="14"/>
      <c r="J15" s="14"/>
      <c r="K15" s="14"/>
      <c r="L15" s="14"/>
      <c r="M15" s="15" t="s">
        <v>64</v>
      </c>
      <c r="N15" s="16">
        <f>SUBTOTAL(109,Table1418[Skiriamos lėšos, iš viso])</f>
        <v>0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B717-630F-1348-A66C-93883EB0E0D6}">
  <dimension ref="B5:N34"/>
  <sheetViews>
    <sheetView showGridLines="0" zoomScale="90" zoomScaleNormal="90" workbookViewId="0">
      <selection activeCell="F36" sqref="F36"/>
    </sheetView>
  </sheetViews>
  <sheetFormatPr defaultColWidth="11.19921875" defaultRowHeight="15.6" x14ac:dyDescent="0.3"/>
  <cols>
    <col min="1" max="1" width="2.296875" customWidth="1"/>
    <col min="2" max="2" width="5.19921875" customWidth="1"/>
    <col min="3" max="3" width="6.5" style="22" customWidth="1"/>
    <col min="4" max="4" width="9.8984375" style="18" customWidth="1"/>
    <col min="5" max="5" width="13.59765625" customWidth="1"/>
    <col min="6" max="6" width="11.296875" customWidth="1"/>
    <col min="7" max="7" width="10.5" customWidth="1"/>
    <col min="8" max="8" width="16.19921875" customWidth="1"/>
    <col min="9" max="9" width="17.796875" customWidth="1"/>
    <col min="10" max="10" width="16.296875" customWidth="1"/>
    <col min="11" max="11" width="21.69921875" customWidth="1"/>
    <col min="12" max="12" width="38.796875" customWidth="1"/>
    <col min="13" max="13" width="34.5" customWidth="1"/>
    <col min="14" max="14" width="11.19921875" customWidth="1"/>
  </cols>
  <sheetData>
    <row r="5" spans="2:14" ht="18" x14ac:dyDescent="0.3">
      <c r="B5" s="3" t="s">
        <v>674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9.6" customHeight="1" x14ac:dyDescent="0.3"/>
    <row r="9" spans="2:14" ht="64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593</v>
      </c>
      <c r="D10" s="5" t="s">
        <v>11</v>
      </c>
      <c r="E10" s="6" t="s">
        <v>397</v>
      </c>
      <c r="F10" s="51">
        <v>36.5</v>
      </c>
      <c r="G10" s="53">
        <v>51.8</v>
      </c>
      <c r="H10" s="5" t="s">
        <v>13</v>
      </c>
      <c r="I10" s="5">
        <v>1</v>
      </c>
      <c r="J10" s="5" t="s">
        <v>14</v>
      </c>
      <c r="K10" s="7" t="s">
        <v>398</v>
      </c>
      <c r="L10" s="7" t="s">
        <v>399</v>
      </c>
      <c r="M10" s="7" t="s">
        <v>27</v>
      </c>
      <c r="N10" s="9">
        <v>199300</v>
      </c>
    </row>
    <row r="11" spans="2:14" x14ac:dyDescent="0.3">
      <c r="B11" s="8">
        <v>2</v>
      </c>
      <c r="C11" s="19" t="s">
        <v>593</v>
      </c>
      <c r="D11" s="5" t="s">
        <v>11</v>
      </c>
      <c r="E11" s="6" t="s">
        <v>400</v>
      </c>
      <c r="F11" s="51">
        <v>35.5</v>
      </c>
      <c r="G11" s="53">
        <v>49.95</v>
      </c>
      <c r="H11" s="5" t="s">
        <v>13</v>
      </c>
      <c r="I11" s="5">
        <v>2</v>
      </c>
      <c r="J11" s="5" t="s">
        <v>14</v>
      </c>
      <c r="K11" s="7" t="s">
        <v>401</v>
      </c>
      <c r="L11" s="7" t="s">
        <v>402</v>
      </c>
      <c r="M11" s="7" t="s">
        <v>27</v>
      </c>
      <c r="N11" s="9">
        <v>199932</v>
      </c>
    </row>
    <row r="12" spans="2:14" x14ac:dyDescent="0.3">
      <c r="B12" s="8">
        <v>3</v>
      </c>
      <c r="C12" s="19" t="s">
        <v>593</v>
      </c>
      <c r="D12" s="5" t="s">
        <v>11</v>
      </c>
      <c r="E12" s="6" t="s">
        <v>403</v>
      </c>
      <c r="F12" s="51">
        <v>34.5</v>
      </c>
      <c r="G12" s="53">
        <v>49.45</v>
      </c>
      <c r="H12" s="5" t="s">
        <v>13</v>
      </c>
      <c r="I12" s="5">
        <v>3</v>
      </c>
      <c r="J12" s="5" t="s">
        <v>14</v>
      </c>
      <c r="K12" s="7" t="s">
        <v>404</v>
      </c>
      <c r="L12" s="7" t="s">
        <v>405</v>
      </c>
      <c r="M12" s="7" t="s">
        <v>27</v>
      </c>
      <c r="N12" s="9">
        <v>200000</v>
      </c>
    </row>
    <row r="13" spans="2:14" x14ac:dyDescent="0.3">
      <c r="B13" s="8">
        <v>4</v>
      </c>
      <c r="C13" s="19" t="s">
        <v>593</v>
      </c>
      <c r="D13" s="5" t="s">
        <v>11</v>
      </c>
      <c r="E13" s="6" t="s">
        <v>406</v>
      </c>
      <c r="F13" s="51">
        <v>34.5</v>
      </c>
      <c r="G13" s="53">
        <v>49.35</v>
      </c>
      <c r="H13" s="5" t="s">
        <v>13</v>
      </c>
      <c r="I13" s="5">
        <v>4</v>
      </c>
      <c r="J13" s="5" t="s">
        <v>14</v>
      </c>
      <c r="K13" s="7" t="s">
        <v>407</v>
      </c>
      <c r="L13" s="7" t="s">
        <v>408</v>
      </c>
      <c r="M13" s="7" t="s">
        <v>27</v>
      </c>
      <c r="N13" s="9">
        <v>199995</v>
      </c>
    </row>
    <row r="14" spans="2:14" x14ac:dyDescent="0.3">
      <c r="B14" s="8">
        <v>5</v>
      </c>
      <c r="C14" s="19" t="s">
        <v>593</v>
      </c>
      <c r="D14" s="5" t="s">
        <v>11</v>
      </c>
      <c r="E14" s="6" t="s">
        <v>409</v>
      </c>
      <c r="F14" s="52">
        <v>34</v>
      </c>
      <c r="G14" s="53">
        <v>49.2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410</v>
      </c>
      <c r="N14" s="46" t="s">
        <v>599</v>
      </c>
    </row>
    <row r="15" spans="2:14" x14ac:dyDescent="0.3">
      <c r="B15" s="8">
        <v>6</v>
      </c>
      <c r="C15" s="19" t="s">
        <v>593</v>
      </c>
      <c r="D15" s="5" t="s">
        <v>11</v>
      </c>
      <c r="E15" s="6" t="s">
        <v>411</v>
      </c>
      <c r="F15" s="52">
        <v>34</v>
      </c>
      <c r="G15" s="53">
        <v>49.2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410</v>
      </c>
      <c r="N15" s="46" t="s">
        <v>599</v>
      </c>
    </row>
    <row r="16" spans="2:14" x14ac:dyDescent="0.3">
      <c r="B16" s="8">
        <v>7</v>
      </c>
      <c r="C16" s="19" t="s">
        <v>593</v>
      </c>
      <c r="D16" s="5" t="s">
        <v>11</v>
      </c>
      <c r="E16" s="6" t="s">
        <v>412</v>
      </c>
      <c r="F16" s="52">
        <v>34.5</v>
      </c>
      <c r="G16" s="53">
        <v>49.2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27</v>
      </c>
      <c r="N16" s="46" t="s">
        <v>599</v>
      </c>
    </row>
    <row r="17" spans="2:14" x14ac:dyDescent="0.3">
      <c r="B17" s="8">
        <v>8</v>
      </c>
      <c r="C17" s="19" t="s">
        <v>593</v>
      </c>
      <c r="D17" s="5" t="s">
        <v>11</v>
      </c>
      <c r="E17" s="6" t="s">
        <v>413</v>
      </c>
      <c r="F17" s="52">
        <v>34</v>
      </c>
      <c r="G17" s="53">
        <v>48.45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27</v>
      </c>
      <c r="N17" s="46" t="s">
        <v>599</v>
      </c>
    </row>
    <row r="18" spans="2:14" x14ac:dyDescent="0.3">
      <c r="B18" s="8">
        <v>9</v>
      </c>
      <c r="C18" s="19" t="s">
        <v>593</v>
      </c>
      <c r="D18" s="5" t="s">
        <v>11</v>
      </c>
      <c r="E18" s="6" t="s">
        <v>414</v>
      </c>
      <c r="F18" s="52">
        <v>33.5</v>
      </c>
      <c r="G18" s="53">
        <v>48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27</v>
      </c>
      <c r="N18" s="46" t="s">
        <v>599</v>
      </c>
    </row>
    <row r="19" spans="2:14" x14ac:dyDescent="0.3">
      <c r="B19" s="8">
        <v>10</v>
      </c>
      <c r="C19" s="19" t="s">
        <v>593</v>
      </c>
      <c r="D19" s="5" t="s">
        <v>11</v>
      </c>
      <c r="E19" s="6" t="s">
        <v>415</v>
      </c>
      <c r="F19" s="52">
        <v>32.5</v>
      </c>
      <c r="G19" s="53">
        <v>46.75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103</v>
      </c>
      <c r="N19" s="46" t="s">
        <v>599</v>
      </c>
    </row>
    <row r="20" spans="2:14" x14ac:dyDescent="0.3">
      <c r="B20" s="8">
        <v>11</v>
      </c>
      <c r="C20" s="19" t="s">
        <v>593</v>
      </c>
      <c r="D20" s="5" t="s">
        <v>11</v>
      </c>
      <c r="E20" s="6" t="s">
        <v>416</v>
      </c>
      <c r="F20" s="52">
        <v>32</v>
      </c>
      <c r="G20" s="53">
        <v>46.15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88</v>
      </c>
      <c r="N20" s="46" t="s">
        <v>599</v>
      </c>
    </row>
    <row r="21" spans="2:14" x14ac:dyDescent="0.3">
      <c r="B21" s="8">
        <v>12</v>
      </c>
      <c r="C21" s="19" t="s">
        <v>593</v>
      </c>
      <c r="D21" s="5" t="s">
        <v>11</v>
      </c>
      <c r="E21" s="6" t="s">
        <v>417</v>
      </c>
      <c r="F21" s="52">
        <v>31.5</v>
      </c>
      <c r="G21" s="53">
        <v>45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27</v>
      </c>
      <c r="N21" s="46" t="s">
        <v>599</v>
      </c>
    </row>
    <row r="22" spans="2:14" x14ac:dyDescent="0.3">
      <c r="B22" s="8">
        <v>13</v>
      </c>
      <c r="C22" s="19" t="s">
        <v>593</v>
      </c>
      <c r="D22" s="5" t="s">
        <v>11</v>
      </c>
      <c r="E22" s="6" t="s">
        <v>418</v>
      </c>
      <c r="F22" s="52">
        <v>31.5</v>
      </c>
      <c r="G22" s="53">
        <v>45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410</v>
      </c>
      <c r="N22" s="46" t="s">
        <v>599</v>
      </c>
    </row>
    <row r="23" spans="2:14" x14ac:dyDescent="0.3">
      <c r="B23" s="8">
        <v>14</v>
      </c>
      <c r="C23" s="19" t="s">
        <v>593</v>
      </c>
      <c r="D23" s="5" t="s">
        <v>11</v>
      </c>
      <c r="E23" s="6" t="s">
        <v>419</v>
      </c>
      <c r="F23" s="52">
        <v>31</v>
      </c>
      <c r="G23" s="53">
        <v>44.5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27</v>
      </c>
      <c r="N23" s="46" t="s">
        <v>599</v>
      </c>
    </row>
    <row r="24" spans="2:14" x14ac:dyDescent="0.3">
      <c r="B24" s="8">
        <v>15</v>
      </c>
      <c r="C24" s="19" t="s">
        <v>593</v>
      </c>
      <c r="D24" s="5" t="s">
        <v>11</v>
      </c>
      <c r="E24" s="6" t="s">
        <v>420</v>
      </c>
      <c r="F24" s="52">
        <v>31</v>
      </c>
      <c r="G24" s="53">
        <v>44.1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27</v>
      </c>
      <c r="N24" s="46" t="s">
        <v>599</v>
      </c>
    </row>
    <row r="25" spans="2:14" x14ac:dyDescent="0.3">
      <c r="B25" s="8">
        <v>16</v>
      </c>
      <c r="C25" s="19" t="s">
        <v>593</v>
      </c>
      <c r="D25" s="5" t="s">
        <v>11</v>
      </c>
      <c r="E25" s="6" t="s">
        <v>421</v>
      </c>
      <c r="F25" s="52">
        <v>30</v>
      </c>
      <c r="G25" s="53">
        <v>43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422</v>
      </c>
      <c r="N25" s="46" t="s">
        <v>599</v>
      </c>
    </row>
    <row r="26" spans="2:14" x14ac:dyDescent="0.3">
      <c r="B26" s="8">
        <v>17</v>
      </c>
      <c r="C26" s="19" t="s">
        <v>593</v>
      </c>
      <c r="D26" s="5" t="s">
        <v>11</v>
      </c>
      <c r="E26" s="6" t="s">
        <v>430</v>
      </c>
      <c r="F26" s="52">
        <v>20</v>
      </c>
      <c r="G26" s="53">
        <v>28.8</v>
      </c>
      <c r="H26" s="5" t="s">
        <v>59</v>
      </c>
      <c r="I26" s="5" t="s">
        <v>60</v>
      </c>
      <c r="J26" s="5" t="s">
        <v>36</v>
      </c>
      <c r="K26" s="45" t="s">
        <v>599</v>
      </c>
      <c r="L26" s="45" t="s">
        <v>599</v>
      </c>
      <c r="M26" s="7" t="s">
        <v>27</v>
      </c>
      <c r="N26" s="46" t="s">
        <v>599</v>
      </c>
    </row>
    <row r="27" spans="2:14" x14ac:dyDescent="0.3">
      <c r="B27" s="8">
        <v>18</v>
      </c>
      <c r="C27" s="19" t="s">
        <v>593</v>
      </c>
      <c r="D27" s="5" t="s">
        <v>11</v>
      </c>
      <c r="E27" s="6" t="s">
        <v>424</v>
      </c>
      <c r="F27" s="52">
        <v>28.5</v>
      </c>
      <c r="G27" s="53">
        <v>40.6</v>
      </c>
      <c r="H27" s="5" t="s">
        <v>59</v>
      </c>
      <c r="I27" s="5" t="s">
        <v>60</v>
      </c>
      <c r="J27" s="5" t="s">
        <v>36</v>
      </c>
      <c r="K27" s="45" t="s">
        <v>599</v>
      </c>
      <c r="L27" s="45" t="s">
        <v>599</v>
      </c>
      <c r="M27" s="7" t="s">
        <v>27</v>
      </c>
      <c r="N27" s="46" t="s">
        <v>599</v>
      </c>
    </row>
    <row r="28" spans="2:14" x14ac:dyDescent="0.3">
      <c r="B28" s="8">
        <v>19</v>
      </c>
      <c r="C28" s="19" t="s">
        <v>593</v>
      </c>
      <c r="D28" s="5" t="s">
        <v>11</v>
      </c>
      <c r="E28" s="6" t="s">
        <v>423</v>
      </c>
      <c r="F28" s="52">
        <v>29</v>
      </c>
      <c r="G28" s="53">
        <v>41.8</v>
      </c>
      <c r="H28" s="5" t="s">
        <v>59</v>
      </c>
      <c r="I28" s="5" t="s">
        <v>60</v>
      </c>
      <c r="J28" s="5" t="s">
        <v>36</v>
      </c>
      <c r="K28" s="45" t="s">
        <v>599</v>
      </c>
      <c r="L28" s="45" t="s">
        <v>599</v>
      </c>
      <c r="M28" s="7" t="s">
        <v>96</v>
      </c>
      <c r="N28" s="46" t="s">
        <v>599</v>
      </c>
    </row>
    <row r="29" spans="2:14" x14ac:dyDescent="0.3">
      <c r="B29" s="8">
        <v>20</v>
      </c>
      <c r="C29" s="19" t="s">
        <v>593</v>
      </c>
      <c r="D29" s="5" t="s">
        <v>11</v>
      </c>
      <c r="E29" s="6" t="s">
        <v>425</v>
      </c>
      <c r="F29" s="52">
        <v>28.5</v>
      </c>
      <c r="G29" s="53">
        <v>40.299999999999997</v>
      </c>
      <c r="H29" s="5" t="s">
        <v>59</v>
      </c>
      <c r="I29" s="5" t="s">
        <v>60</v>
      </c>
      <c r="J29" s="5" t="s">
        <v>36</v>
      </c>
      <c r="K29" s="45" t="s">
        <v>599</v>
      </c>
      <c r="L29" s="45" t="s">
        <v>599</v>
      </c>
      <c r="M29" s="7" t="s">
        <v>27</v>
      </c>
      <c r="N29" s="46" t="s">
        <v>599</v>
      </c>
    </row>
    <row r="30" spans="2:14" x14ac:dyDescent="0.3">
      <c r="B30" s="8">
        <v>21</v>
      </c>
      <c r="C30" s="19" t="s">
        <v>593</v>
      </c>
      <c r="D30" s="5" t="s">
        <v>11</v>
      </c>
      <c r="E30" s="6" t="s">
        <v>428</v>
      </c>
      <c r="F30" s="52">
        <v>27.5</v>
      </c>
      <c r="G30" s="53">
        <v>39.299999999999997</v>
      </c>
      <c r="H30" s="5" t="s">
        <v>59</v>
      </c>
      <c r="I30" s="5" t="s">
        <v>60</v>
      </c>
      <c r="J30" s="5" t="s">
        <v>36</v>
      </c>
      <c r="K30" s="45" t="s">
        <v>599</v>
      </c>
      <c r="L30" s="45" t="s">
        <v>599</v>
      </c>
      <c r="M30" s="7" t="s">
        <v>27</v>
      </c>
      <c r="N30" s="46" t="s">
        <v>599</v>
      </c>
    </row>
    <row r="31" spans="2:14" x14ac:dyDescent="0.3">
      <c r="B31" s="8">
        <v>22</v>
      </c>
      <c r="C31" s="19" t="s">
        <v>593</v>
      </c>
      <c r="D31" s="5" t="s">
        <v>11</v>
      </c>
      <c r="E31" s="6" t="s">
        <v>426</v>
      </c>
      <c r="F31" s="52">
        <v>28.5</v>
      </c>
      <c r="G31" s="53">
        <v>41.55</v>
      </c>
      <c r="H31" s="5" t="s">
        <v>59</v>
      </c>
      <c r="I31" s="5" t="s">
        <v>60</v>
      </c>
      <c r="J31" s="5" t="s">
        <v>36</v>
      </c>
      <c r="K31" s="45" t="s">
        <v>599</v>
      </c>
      <c r="L31" s="45" t="s">
        <v>599</v>
      </c>
      <c r="M31" s="7" t="s">
        <v>27</v>
      </c>
      <c r="N31" s="46" t="s">
        <v>599</v>
      </c>
    </row>
    <row r="32" spans="2:14" x14ac:dyDescent="0.3">
      <c r="B32" s="8">
        <v>23</v>
      </c>
      <c r="C32" s="19" t="s">
        <v>593</v>
      </c>
      <c r="D32" s="5" t="s">
        <v>11</v>
      </c>
      <c r="E32" s="6" t="s">
        <v>427</v>
      </c>
      <c r="F32" s="52">
        <v>28.5</v>
      </c>
      <c r="G32" s="53">
        <v>41.45</v>
      </c>
      <c r="H32" s="5" t="s">
        <v>59</v>
      </c>
      <c r="I32" s="5" t="s">
        <v>60</v>
      </c>
      <c r="J32" s="5" t="s">
        <v>36</v>
      </c>
      <c r="K32" s="45" t="s">
        <v>599</v>
      </c>
      <c r="L32" s="45" t="s">
        <v>599</v>
      </c>
      <c r="M32" s="7" t="s">
        <v>88</v>
      </c>
      <c r="N32" s="46" t="s">
        <v>599</v>
      </c>
    </row>
    <row r="33" spans="2:14" x14ac:dyDescent="0.3">
      <c r="B33" s="8">
        <v>24</v>
      </c>
      <c r="C33" s="19" t="s">
        <v>593</v>
      </c>
      <c r="D33" s="5" t="s">
        <v>11</v>
      </c>
      <c r="E33" s="6" t="s">
        <v>429</v>
      </c>
      <c r="F33" s="52">
        <v>27</v>
      </c>
      <c r="G33" s="53">
        <v>40.85</v>
      </c>
      <c r="H33" s="5" t="s">
        <v>59</v>
      </c>
      <c r="I33" s="5" t="s">
        <v>60</v>
      </c>
      <c r="J33" s="5" t="s">
        <v>36</v>
      </c>
      <c r="K33" s="45" t="s">
        <v>599</v>
      </c>
      <c r="L33" s="45" t="s">
        <v>599</v>
      </c>
      <c r="M33" s="7" t="s">
        <v>410</v>
      </c>
      <c r="N33" s="46" t="s">
        <v>599</v>
      </c>
    </row>
    <row r="34" spans="2:14" x14ac:dyDescent="0.3">
      <c r="B34" s="13"/>
      <c r="C34" s="23"/>
      <c r="D34" s="20"/>
      <c r="E34" s="14"/>
      <c r="F34" s="14"/>
      <c r="G34" s="14"/>
      <c r="H34" s="14"/>
      <c r="I34" s="14"/>
      <c r="J34" s="14"/>
      <c r="K34" s="14"/>
      <c r="L34" s="14"/>
      <c r="M34" s="15" t="s">
        <v>64</v>
      </c>
      <c r="N34" s="16">
        <f>SUBTOTAL(109,Table1417[Skiriamos lėšos, iš viso])</f>
        <v>799227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0695-67E4-F348-86DD-0A28EF588583}">
  <dimension ref="B5:N22"/>
  <sheetViews>
    <sheetView showGridLines="0" zoomScale="90" zoomScaleNormal="90" workbookViewId="0">
      <selection activeCell="B7" sqref="B7"/>
    </sheetView>
  </sheetViews>
  <sheetFormatPr defaultColWidth="11.19921875" defaultRowHeight="15.6" x14ac:dyDescent="0.3"/>
  <cols>
    <col min="1" max="1" width="2.296875" customWidth="1"/>
    <col min="2" max="2" width="4.59765625" customWidth="1"/>
    <col min="3" max="3" width="6.19921875" style="22" customWidth="1"/>
    <col min="4" max="4" width="10.296875" style="18" customWidth="1"/>
    <col min="5" max="5" width="13" customWidth="1"/>
    <col min="6" max="6" width="11.5" customWidth="1"/>
    <col min="7" max="7" width="10.19921875" customWidth="1"/>
    <col min="8" max="8" width="15.69921875" customWidth="1"/>
    <col min="9" max="9" width="17.796875" customWidth="1"/>
    <col min="10" max="10" width="16.796875" customWidth="1"/>
    <col min="11" max="11" width="19.69921875" customWidth="1"/>
    <col min="12" max="12" width="38.796875" customWidth="1"/>
    <col min="13" max="13" width="33.296875" customWidth="1"/>
    <col min="14" max="14" width="11.296875" customWidth="1"/>
  </cols>
  <sheetData>
    <row r="5" spans="2:14" ht="18" x14ac:dyDescent="0.3">
      <c r="B5" s="3" t="s">
        <v>675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9.6" customHeight="1" x14ac:dyDescent="0.3"/>
    <row r="9" spans="2:14" ht="63.6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593</v>
      </c>
      <c r="D10" s="5" t="s">
        <v>66</v>
      </c>
      <c r="E10" s="6" t="s">
        <v>431</v>
      </c>
      <c r="F10" s="51">
        <v>38</v>
      </c>
      <c r="G10" s="53">
        <v>53.75</v>
      </c>
      <c r="H10" s="5" t="s">
        <v>13</v>
      </c>
      <c r="I10" s="5">
        <v>1</v>
      </c>
      <c r="J10" s="5" t="s">
        <v>14</v>
      </c>
      <c r="K10" s="7" t="s">
        <v>432</v>
      </c>
      <c r="L10" s="7" t="s">
        <v>433</v>
      </c>
      <c r="M10" s="7" t="s">
        <v>88</v>
      </c>
      <c r="N10" s="9">
        <v>199782</v>
      </c>
    </row>
    <row r="11" spans="2:14" x14ac:dyDescent="0.3">
      <c r="B11" s="8">
        <v>2</v>
      </c>
      <c r="C11" s="19" t="s">
        <v>593</v>
      </c>
      <c r="D11" s="5" t="s">
        <v>66</v>
      </c>
      <c r="E11" s="6" t="s">
        <v>434</v>
      </c>
      <c r="F11" s="51">
        <v>35</v>
      </c>
      <c r="G11" s="53">
        <v>50.05</v>
      </c>
      <c r="H11" s="5" t="s">
        <v>13</v>
      </c>
      <c r="I11" s="5">
        <v>2</v>
      </c>
      <c r="J11" s="5" t="s">
        <v>14</v>
      </c>
      <c r="K11" s="7" t="s">
        <v>435</v>
      </c>
      <c r="L11" s="7" t="s">
        <v>436</v>
      </c>
      <c r="M11" s="7" t="s">
        <v>27</v>
      </c>
      <c r="N11" s="9">
        <v>199525</v>
      </c>
    </row>
    <row r="12" spans="2:14" x14ac:dyDescent="0.3">
      <c r="B12" s="8">
        <v>3</v>
      </c>
      <c r="C12" s="19" t="s">
        <v>593</v>
      </c>
      <c r="D12" s="5" t="s">
        <v>66</v>
      </c>
      <c r="E12" s="6" t="s">
        <v>437</v>
      </c>
      <c r="F12" s="51">
        <v>35</v>
      </c>
      <c r="G12" s="53">
        <v>49.95</v>
      </c>
      <c r="H12" s="5" t="s">
        <v>13</v>
      </c>
      <c r="I12" s="5">
        <v>3</v>
      </c>
      <c r="J12" s="5" t="s">
        <v>14</v>
      </c>
      <c r="K12" s="7" t="s">
        <v>438</v>
      </c>
      <c r="L12" s="7" t="s">
        <v>439</v>
      </c>
      <c r="M12" s="7" t="s">
        <v>27</v>
      </c>
      <c r="N12" s="9">
        <v>198563</v>
      </c>
    </row>
    <row r="13" spans="2:14" x14ac:dyDescent="0.3">
      <c r="B13" s="8">
        <v>4</v>
      </c>
      <c r="C13" s="19" t="s">
        <v>593</v>
      </c>
      <c r="D13" s="5" t="s">
        <v>66</v>
      </c>
      <c r="E13" s="6" t="s">
        <v>440</v>
      </c>
      <c r="F13" s="52">
        <v>33.5</v>
      </c>
      <c r="G13" s="53">
        <v>48.5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27</v>
      </c>
      <c r="N13" s="46" t="s">
        <v>599</v>
      </c>
    </row>
    <row r="14" spans="2:14" x14ac:dyDescent="0.3">
      <c r="B14" s="8">
        <v>5</v>
      </c>
      <c r="C14" s="19" t="s">
        <v>593</v>
      </c>
      <c r="D14" s="5" t="s">
        <v>66</v>
      </c>
      <c r="E14" s="6" t="s">
        <v>441</v>
      </c>
      <c r="F14" s="52">
        <v>33</v>
      </c>
      <c r="G14" s="53">
        <v>47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410</v>
      </c>
      <c r="N14" s="46" t="s">
        <v>599</v>
      </c>
    </row>
    <row r="15" spans="2:14" x14ac:dyDescent="0.3">
      <c r="B15" s="8">
        <v>6</v>
      </c>
      <c r="C15" s="19" t="s">
        <v>593</v>
      </c>
      <c r="D15" s="5" t="s">
        <v>66</v>
      </c>
      <c r="E15" s="6" t="s">
        <v>442</v>
      </c>
      <c r="F15" s="52">
        <v>32</v>
      </c>
      <c r="G15" s="53">
        <v>45.75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422</v>
      </c>
      <c r="N15" s="46" t="s">
        <v>599</v>
      </c>
    </row>
    <row r="16" spans="2:14" x14ac:dyDescent="0.3">
      <c r="B16" s="8">
        <v>7</v>
      </c>
      <c r="C16" s="19" t="s">
        <v>593</v>
      </c>
      <c r="D16" s="5" t="s">
        <v>66</v>
      </c>
      <c r="E16" s="6" t="s">
        <v>443</v>
      </c>
      <c r="F16" s="52">
        <v>32</v>
      </c>
      <c r="G16" s="53">
        <v>45.35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88</v>
      </c>
      <c r="N16" s="46" t="s">
        <v>599</v>
      </c>
    </row>
    <row r="17" spans="2:14" x14ac:dyDescent="0.3">
      <c r="B17" s="8">
        <v>8</v>
      </c>
      <c r="C17" s="19" t="s">
        <v>593</v>
      </c>
      <c r="D17" s="5" t="s">
        <v>66</v>
      </c>
      <c r="E17" s="6" t="s">
        <v>444</v>
      </c>
      <c r="F17" s="52">
        <v>30</v>
      </c>
      <c r="G17" s="53">
        <v>42.75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27</v>
      </c>
      <c r="N17" s="46" t="s">
        <v>599</v>
      </c>
    </row>
    <row r="18" spans="2:14" x14ac:dyDescent="0.3">
      <c r="B18" s="8">
        <v>9</v>
      </c>
      <c r="C18" s="19" t="s">
        <v>593</v>
      </c>
      <c r="D18" s="5" t="s">
        <v>66</v>
      </c>
      <c r="E18" s="6" t="s">
        <v>445</v>
      </c>
      <c r="F18" s="52">
        <v>30.5</v>
      </c>
      <c r="G18" s="53">
        <v>42.75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27</v>
      </c>
      <c r="N18" s="46" t="s">
        <v>599</v>
      </c>
    </row>
    <row r="19" spans="2:14" x14ac:dyDescent="0.3">
      <c r="B19" s="8">
        <v>10</v>
      </c>
      <c r="C19" s="19" t="s">
        <v>593</v>
      </c>
      <c r="D19" s="5" t="s">
        <v>66</v>
      </c>
      <c r="E19" s="6" t="s">
        <v>446</v>
      </c>
      <c r="F19" s="52">
        <v>29.5</v>
      </c>
      <c r="G19" s="53">
        <v>42.3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88</v>
      </c>
      <c r="N19" s="46" t="s">
        <v>599</v>
      </c>
    </row>
    <row r="20" spans="2:14" x14ac:dyDescent="0.3">
      <c r="B20" s="8">
        <v>11</v>
      </c>
      <c r="C20" s="19" t="s">
        <v>593</v>
      </c>
      <c r="D20" s="5" t="s">
        <v>66</v>
      </c>
      <c r="E20" s="6" t="s">
        <v>447</v>
      </c>
      <c r="F20" s="52">
        <v>29</v>
      </c>
      <c r="G20" s="53">
        <v>41.25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88</v>
      </c>
      <c r="N20" s="46" t="s">
        <v>599</v>
      </c>
    </row>
    <row r="21" spans="2:14" x14ac:dyDescent="0.3">
      <c r="B21" s="8">
        <v>12</v>
      </c>
      <c r="C21" s="19" t="s">
        <v>593</v>
      </c>
      <c r="D21" s="5" t="s">
        <v>66</v>
      </c>
      <c r="E21" s="6" t="s">
        <v>448</v>
      </c>
      <c r="F21" s="52">
        <v>26</v>
      </c>
      <c r="G21" s="53">
        <v>36.950000000000003</v>
      </c>
      <c r="H21" s="5" t="s">
        <v>59</v>
      </c>
      <c r="I21" s="5" t="s">
        <v>60</v>
      </c>
      <c r="J21" s="5" t="s">
        <v>36</v>
      </c>
      <c r="K21" s="45" t="s">
        <v>599</v>
      </c>
      <c r="L21" s="45" t="s">
        <v>599</v>
      </c>
      <c r="M21" s="7" t="s">
        <v>88</v>
      </c>
      <c r="N21" s="46" t="s">
        <v>599</v>
      </c>
    </row>
    <row r="22" spans="2:14" x14ac:dyDescent="0.3">
      <c r="B22" s="13"/>
      <c r="C22" s="23"/>
      <c r="D22" s="20"/>
      <c r="E22" s="14"/>
      <c r="F22" s="14"/>
      <c r="G22" s="14"/>
      <c r="H22" s="14"/>
      <c r="I22" s="14"/>
      <c r="J22" s="14"/>
      <c r="K22" s="14"/>
      <c r="L22" s="14"/>
      <c r="M22" s="15" t="s">
        <v>64</v>
      </c>
      <c r="N22" s="16">
        <f>SUBTOTAL(109,Table141720[Skiriamos lėšos, iš viso])</f>
        <v>597870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F15C-FFCE-F24C-9F50-0D6BF7D138D3}">
  <dimension ref="B5:N41"/>
  <sheetViews>
    <sheetView showGridLines="0" zoomScale="90" zoomScaleNormal="90" workbookViewId="0">
      <selection activeCell="B7" sqref="B7"/>
    </sheetView>
  </sheetViews>
  <sheetFormatPr defaultColWidth="11.19921875" defaultRowHeight="15.6" x14ac:dyDescent="0.3"/>
  <cols>
    <col min="1" max="1" width="1.796875" customWidth="1"/>
    <col min="2" max="2" width="4.19921875" customWidth="1"/>
    <col min="3" max="3" width="6.19921875" style="22" customWidth="1"/>
    <col min="4" max="4" width="9.8984375" customWidth="1"/>
    <col min="5" max="5" width="13" customWidth="1"/>
    <col min="6" max="6" width="11.296875" customWidth="1"/>
    <col min="7" max="7" width="10.5" customWidth="1"/>
    <col min="8" max="8" width="15.296875" customWidth="1"/>
    <col min="9" max="9" width="17.69921875" customWidth="1"/>
    <col min="10" max="10" width="16.296875" customWidth="1"/>
    <col min="11" max="11" width="16.69921875" bestFit="1" customWidth="1"/>
    <col min="12" max="12" width="43.19921875" customWidth="1"/>
    <col min="13" max="13" width="39.296875" customWidth="1"/>
    <col min="14" max="14" width="10.796875" customWidth="1"/>
  </cols>
  <sheetData>
    <row r="5" spans="2:14" ht="18" x14ac:dyDescent="0.3">
      <c r="B5" s="3" t="s">
        <v>598</v>
      </c>
      <c r="C5" s="21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8" customHeight="1" x14ac:dyDescent="0.3"/>
    <row r="9" spans="2:14" ht="64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585</v>
      </c>
      <c r="D10" s="5" t="s">
        <v>11</v>
      </c>
      <c r="E10" s="6" t="s">
        <v>12</v>
      </c>
      <c r="F10" s="51">
        <v>39</v>
      </c>
      <c r="G10" s="53">
        <v>56</v>
      </c>
      <c r="H10" s="5" t="s">
        <v>13</v>
      </c>
      <c r="I10" s="5">
        <v>1</v>
      </c>
      <c r="J10" s="5" t="s">
        <v>14</v>
      </c>
      <c r="K10" s="7" t="s">
        <v>15</v>
      </c>
      <c r="L10" s="7" t="s">
        <v>16</v>
      </c>
      <c r="M10" s="7" t="s">
        <v>17</v>
      </c>
      <c r="N10" s="9">
        <v>185782</v>
      </c>
    </row>
    <row r="11" spans="2:14" x14ac:dyDescent="0.3">
      <c r="B11" s="8">
        <v>2</v>
      </c>
      <c r="C11" s="19" t="s">
        <v>585</v>
      </c>
      <c r="D11" s="5" t="s">
        <v>11</v>
      </c>
      <c r="E11" s="6" t="s">
        <v>18</v>
      </c>
      <c r="F11" s="51">
        <v>36.5</v>
      </c>
      <c r="G11" s="53">
        <v>52</v>
      </c>
      <c r="H11" s="5" t="s">
        <v>13</v>
      </c>
      <c r="I11" s="5">
        <v>2</v>
      </c>
      <c r="J11" s="5" t="s">
        <v>14</v>
      </c>
      <c r="K11" s="7" t="s">
        <v>686</v>
      </c>
      <c r="L11" s="7" t="s">
        <v>19</v>
      </c>
      <c r="M11" s="7" t="s">
        <v>20</v>
      </c>
      <c r="N11" s="9">
        <v>199916</v>
      </c>
    </row>
    <row r="12" spans="2:14" x14ac:dyDescent="0.3">
      <c r="B12" s="8">
        <v>3</v>
      </c>
      <c r="C12" s="19" t="s">
        <v>585</v>
      </c>
      <c r="D12" s="5" t="s">
        <v>11</v>
      </c>
      <c r="E12" s="6" t="s">
        <v>21</v>
      </c>
      <c r="F12" s="51">
        <v>36</v>
      </c>
      <c r="G12" s="53">
        <v>51.3</v>
      </c>
      <c r="H12" s="5" t="s">
        <v>13</v>
      </c>
      <c r="I12" s="5">
        <v>3</v>
      </c>
      <c r="J12" s="5" t="s">
        <v>14</v>
      </c>
      <c r="K12" s="7" t="s">
        <v>22</v>
      </c>
      <c r="L12" s="7" t="s">
        <v>23</v>
      </c>
      <c r="M12" s="7" t="s">
        <v>20</v>
      </c>
      <c r="N12" s="9">
        <v>200000</v>
      </c>
    </row>
    <row r="13" spans="2:14" x14ac:dyDescent="0.3">
      <c r="B13" s="8">
        <v>4</v>
      </c>
      <c r="C13" s="19" t="s">
        <v>585</v>
      </c>
      <c r="D13" s="5" t="s">
        <v>11</v>
      </c>
      <c r="E13" s="6" t="s">
        <v>24</v>
      </c>
      <c r="F13" s="51">
        <v>36</v>
      </c>
      <c r="G13" s="53">
        <v>51.15</v>
      </c>
      <c r="H13" s="5" t="s">
        <v>13</v>
      </c>
      <c r="I13" s="5">
        <v>4</v>
      </c>
      <c r="J13" s="5" t="s">
        <v>14</v>
      </c>
      <c r="K13" s="7" t="s">
        <v>25</v>
      </c>
      <c r="L13" s="7" t="s">
        <v>26</v>
      </c>
      <c r="M13" s="7" t="s">
        <v>27</v>
      </c>
      <c r="N13" s="9">
        <v>183826</v>
      </c>
    </row>
    <row r="14" spans="2:14" x14ac:dyDescent="0.3">
      <c r="B14" s="8">
        <v>5</v>
      </c>
      <c r="C14" s="19" t="s">
        <v>585</v>
      </c>
      <c r="D14" s="5" t="s">
        <v>11</v>
      </c>
      <c r="E14" s="6" t="s">
        <v>28</v>
      </c>
      <c r="F14" s="51">
        <v>35</v>
      </c>
      <c r="G14" s="53">
        <v>50.2</v>
      </c>
      <c r="H14" s="5" t="s">
        <v>13</v>
      </c>
      <c r="I14" s="5">
        <v>5</v>
      </c>
      <c r="J14" s="5" t="s">
        <v>14</v>
      </c>
      <c r="K14" s="7" t="s">
        <v>29</v>
      </c>
      <c r="L14" s="7" t="s">
        <v>30</v>
      </c>
      <c r="M14" s="7" t="s">
        <v>17</v>
      </c>
      <c r="N14" s="9">
        <v>199988</v>
      </c>
    </row>
    <row r="15" spans="2:14" x14ac:dyDescent="0.3">
      <c r="B15" s="8">
        <v>6</v>
      </c>
      <c r="C15" s="19" t="s">
        <v>585</v>
      </c>
      <c r="D15" s="5" t="s">
        <v>11</v>
      </c>
      <c r="E15" s="6" t="s">
        <v>31</v>
      </c>
      <c r="F15" s="51">
        <v>35</v>
      </c>
      <c r="G15" s="53">
        <v>49.8</v>
      </c>
      <c r="H15" s="5" t="s">
        <v>13</v>
      </c>
      <c r="I15" s="5">
        <v>6</v>
      </c>
      <c r="J15" s="5" t="s">
        <v>14</v>
      </c>
      <c r="K15" s="7" t="s">
        <v>32</v>
      </c>
      <c r="L15" s="7" t="s">
        <v>33</v>
      </c>
      <c r="M15" s="7" t="s">
        <v>34</v>
      </c>
      <c r="N15" s="9">
        <v>199999</v>
      </c>
    </row>
    <row r="16" spans="2:14" x14ac:dyDescent="0.3">
      <c r="B16" s="8">
        <v>7</v>
      </c>
      <c r="C16" s="19" t="s">
        <v>585</v>
      </c>
      <c r="D16" s="5" t="s">
        <v>11</v>
      </c>
      <c r="E16" s="6" t="s">
        <v>35</v>
      </c>
      <c r="F16" s="52">
        <v>34.5</v>
      </c>
      <c r="G16" s="53">
        <v>48.95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17</v>
      </c>
      <c r="N16" s="46" t="s">
        <v>599</v>
      </c>
    </row>
    <row r="17" spans="2:14" x14ac:dyDescent="0.3">
      <c r="B17" s="8">
        <v>8</v>
      </c>
      <c r="C17" s="19" t="s">
        <v>585</v>
      </c>
      <c r="D17" s="5" t="s">
        <v>11</v>
      </c>
      <c r="E17" s="6" t="s">
        <v>37</v>
      </c>
      <c r="F17" s="52">
        <v>34</v>
      </c>
      <c r="G17" s="53">
        <v>48.45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38</v>
      </c>
      <c r="N17" s="46" t="s">
        <v>599</v>
      </c>
    </row>
    <row r="18" spans="2:14" x14ac:dyDescent="0.3">
      <c r="B18" s="8">
        <v>9</v>
      </c>
      <c r="C18" s="19" t="s">
        <v>585</v>
      </c>
      <c r="D18" s="5" t="s">
        <v>11</v>
      </c>
      <c r="E18" s="6" t="s">
        <v>39</v>
      </c>
      <c r="F18" s="52">
        <v>34</v>
      </c>
      <c r="G18" s="53">
        <v>48.2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27</v>
      </c>
      <c r="N18" s="46" t="s">
        <v>599</v>
      </c>
    </row>
    <row r="19" spans="2:14" x14ac:dyDescent="0.3">
      <c r="B19" s="8">
        <v>10</v>
      </c>
      <c r="C19" s="19" t="s">
        <v>585</v>
      </c>
      <c r="D19" s="5" t="s">
        <v>11</v>
      </c>
      <c r="E19" s="6" t="s">
        <v>40</v>
      </c>
      <c r="F19" s="52">
        <v>33</v>
      </c>
      <c r="G19" s="53">
        <v>47.1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20</v>
      </c>
      <c r="N19" s="46" t="s">
        <v>599</v>
      </c>
    </row>
    <row r="20" spans="2:14" x14ac:dyDescent="0.3">
      <c r="B20" s="8">
        <v>11</v>
      </c>
      <c r="C20" s="19" t="s">
        <v>585</v>
      </c>
      <c r="D20" s="5" t="s">
        <v>11</v>
      </c>
      <c r="E20" s="6" t="s">
        <v>41</v>
      </c>
      <c r="F20" s="52">
        <v>32.5</v>
      </c>
      <c r="G20" s="53">
        <v>47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20</v>
      </c>
      <c r="N20" s="46" t="s">
        <v>599</v>
      </c>
    </row>
    <row r="21" spans="2:14" x14ac:dyDescent="0.3">
      <c r="B21" s="8">
        <v>12</v>
      </c>
      <c r="C21" s="19" t="s">
        <v>585</v>
      </c>
      <c r="D21" s="5" t="s">
        <v>11</v>
      </c>
      <c r="E21" s="6" t="s">
        <v>42</v>
      </c>
      <c r="F21" s="52">
        <v>32.5</v>
      </c>
      <c r="G21" s="53">
        <v>46.35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27</v>
      </c>
      <c r="N21" s="46" t="s">
        <v>599</v>
      </c>
    </row>
    <row r="22" spans="2:14" x14ac:dyDescent="0.3">
      <c r="B22" s="8">
        <v>13</v>
      </c>
      <c r="C22" s="19" t="s">
        <v>585</v>
      </c>
      <c r="D22" s="5" t="s">
        <v>11</v>
      </c>
      <c r="E22" s="6" t="s">
        <v>43</v>
      </c>
      <c r="F22" s="52">
        <v>32.5</v>
      </c>
      <c r="G22" s="53">
        <v>46.25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20</v>
      </c>
      <c r="N22" s="46" t="s">
        <v>599</v>
      </c>
    </row>
    <row r="23" spans="2:14" x14ac:dyDescent="0.3">
      <c r="B23" s="8">
        <v>14</v>
      </c>
      <c r="C23" s="19" t="s">
        <v>585</v>
      </c>
      <c r="D23" s="5" t="s">
        <v>11</v>
      </c>
      <c r="E23" s="6" t="s">
        <v>44</v>
      </c>
      <c r="F23" s="52">
        <v>32</v>
      </c>
      <c r="G23" s="53">
        <v>46.1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17</v>
      </c>
      <c r="N23" s="46" t="s">
        <v>599</v>
      </c>
    </row>
    <row r="24" spans="2:14" x14ac:dyDescent="0.3">
      <c r="B24" s="8">
        <v>15</v>
      </c>
      <c r="C24" s="19" t="s">
        <v>585</v>
      </c>
      <c r="D24" s="5" t="s">
        <v>11</v>
      </c>
      <c r="E24" s="6" t="s">
        <v>45</v>
      </c>
      <c r="F24" s="52">
        <v>32.5</v>
      </c>
      <c r="G24" s="53">
        <v>45.95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17</v>
      </c>
      <c r="N24" s="46" t="s">
        <v>599</v>
      </c>
    </row>
    <row r="25" spans="2:14" x14ac:dyDescent="0.3">
      <c r="B25" s="8">
        <v>16</v>
      </c>
      <c r="C25" s="19" t="s">
        <v>585</v>
      </c>
      <c r="D25" s="5" t="s">
        <v>11</v>
      </c>
      <c r="E25" s="6" t="s">
        <v>46</v>
      </c>
      <c r="F25" s="52">
        <v>32</v>
      </c>
      <c r="G25" s="53">
        <v>45.75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20</v>
      </c>
      <c r="N25" s="46" t="s">
        <v>599</v>
      </c>
    </row>
    <row r="26" spans="2:14" x14ac:dyDescent="0.3">
      <c r="B26" s="8">
        <v>17</v>
      </c>
      <c r="C26" s="19" t="s">
        <v>585</v>
      </c>
      <c r="D26" s="5" t="s">
        <v>11</v>
      </c>
      <c r="E26" s="6" t="s">
        <v>47</v>
      </c>
      <c r="F26" s="52">
        <v>32</v>
      </c>
      <c r="G26" s="53">
        <v>45.75</v>
      </c>
      <c r="H26" s="5" t="s">
        <v>13</v>
      </c>
      <c r="I26" s="5">
        <v>17</v>
      </c>
      <c r="J26" s="5" t="s">
        <v>36</v>
      </c>
      <c r="K26" s="45" t="s">
        <v>599</v>
      </c>
      <c r="L26" s="45" t="s">
        <v>599</v>
      </c>
      <c r="M26" s="7" t="s">
        <v>27</v>
      </c>
      <c r="N26" s="46" t="s">
        <v>599</v>
      </c>
    </row>
    <row r="27" spans="2:14" x14ac:dyDescent="0.3">
      <c r="B27" s="8">
        <v>18</v>
      </c>
      <c r="C27" s="19" t="s">
        <v>585</v>
      </c>
      <c r="D27" s="5" t="s">
        <v>11</v>
      </c>
      <c r="E27" s="6" t="s">
        <v>48</v>
      </c>
      <c r="F27" s="52">
        <v>31.5</v>
      </c>
      <c r="G27" s="53">
        <v>45.15</v>
      </c>
      <c r="H27" s="5" t="s">
        <v>13</v>
      </c>
      <c r="I27" s="5">
        <v>18</v>
      </c>
      <c r="J27" s="5" t="s">
        <v>36</v>
      </c>
      <c r="K27" s="45" t="s">
        <v>599</v>
      </c>
      <c r="L27" s="45" t="s">
        <v>599</v>
      </c>
      <c r="M27" s="7" t="s">
        <v>20</v>
      </c>
      <c r="N27" s="46" t="s">
        <v>599</v>
      </c>
    </row>
    <row r="28" spans="2:14" x14ac:dyDescent="0.3">
      <c r="B28" s="8">
        <v>19</v>
      </c>
      <c r="C28" s="19" t="s">
        <v>585</v>
      </c>
      <c r="D28" s="5" t="s">
        <v>11</v>
      </c>
      <c r="E28" s="6" t="s">
        <v>49</v>
      </c>
      <c r="F28" s="52">
        <v>31.5</v>
      </c>
      <c r="G28" s="53">
        <v>45.1</v>
      </c>
      <c r="H28" s="5" t="s">
        <v>13</v>
      </c>
      <c r="I28" s="5">
        <v>19</v>
      </c>
      <c r="J28" s="5" t="s">
        <v>36</v>
      </c>
      <c r="K28" s="45" t="s">
        <v>599</v>
      </c>
      <c r="L28" s="45" t="s">
        <v>599</v>
      </c>
      <c r="M28" s="7" t="s">
        <v>20</v>
      </c>
      <c r="N28" s="46" t="s">
        <v>599</v>
      </c>
    </row>
    <row r="29" spans="2:14" x14ac:dyDescent="0.3">
      <c r="B29" s="8">
        <v>20</v>
      </c>
      <c r="C29" s="19" t="s">
        <v>585</v>
      </c>
      <c r="D29" s="5" t="s">
        <v>11</v>
      </c>
      <c r="E29" s="6" t="s">
        <v>50</v>
      </c>
      <c r="F29" s="52">
        <v>31.5</v>
      </c>
      <c r="G29" s="53">
        <v>44.85</v>
      </c>
      <c r="H29" s="5" t="s">
        <v>13</v>
      </c>
      <c r="I29" s="5">
        <v>20</v>
      </c>
      <c r="J29" s="5" t="s">
        <v>36</v>
      </c>
      <c r="K29" s="45" t="s">
        <v>599</v>
      </c>
      <c r="L29" s="45" t="s">
        <v>599</v>
      </c>
      <c r="M29" s="7" t="s">
        <v>27</v>
      </c>
      <c r="N29" s="46" t="s">
        <v>599</v>
      </c>
    </row>
    <row r="30" spans="2:14" x14ac:dyDescent="0.3">
      <c r="B30" s="8">
        <v>21</v>
      </c>
      <c r="C30" s="19" t="s">
        <v>585</v>
      </c>
      <c r="D30" s="5" t="s">
        <v>11</v>
      </c>
      <c r="E30" s="6" t="s">
        <v>51</v>
      </c>
      <c r="F30" s="52">
        <v>31</v>
      </c>
      <c r="G30" s="53">
        <v>43.9</v>
      </c>
      <c r="H30" s="5" t="s">
        <v>13</v>
      </c>
      <c r="I30" s="5">
        <v>21</v>
      </c>
      <c r="J30" s="5" t="s">
        <v>36</v>
      </c>
      <c r="K30" s="45" t="s">
        <v>599</v>
      </c>
      <c r="L30" s="45" t="s">
        <v>599</v>
      </c>
      <c r="M30" s="7" t="s">
        <v>17</v>
      </c>
      <c r="N30" s="46" t="s">
        <v>599</v>
      </c>
    </row>
    <row r="31" spans="2:14" x14ac:dyDescent="0.3">
      <c r="B31" s="8">
        <v>22</v>
      </c>
      <c r="C31" s="19" t="s">
        <v>585</v>
      </c>
      <c r="D31" s="5" t="s">
        <v>11</v>
      </c>
      <c r="E31" s="6" t="s">
        <v>52</v>
      </c>
      <c r="F31" s="52">
        <v>30.5</v>
      </c>
      <c r="G31" s="53">
        <v>43.5</v>
      </c>
      <c r="H31" s="5" t="s">
        <v>13</v>
      </c>
      <c r="I31" s="5">
        <v>22</v>
      </c>
      <c r="J31" s="5" t="s">
        <v>36</v>
      </c>
      <c r="K31" s="45" t="s">
        <v>599</v>
      </c>
      <c r="L31" s="45" t="s">
        <v>599</v>
      </c>
      <c r="M31" s="7" t="s">
        <v>34</v>
      </c>
      <c r="N31" s="46" t="s">
        <v>599</v>
      </c>
    </row>
    <row r="32" spans="2:14" x14ac:dyDescent="0.3">
      <c r="B32" s="8">
        <v>23</v>
      </c>
      <c r="C32" s="19" t="s">
        <v>585</v>
      </c>
      <c r="D32" s="5" t="s">
        <v>11</v>
      </c>
      <c r="E32" s="6" t="s">
        <v>53</v>
      </c>
      <c r="F32" s="52">
        <v>31</v>
      </c>
      <c r="G32" s="53">
        <v>43.4</v>
      </c>
      <c r="H32" s="5" t="s">
        <v>13</v>
      </c>
      <c r="I32" s="5">
        <v>23</v>
      </c>
      <c r="J32" s="5" t="s">
        <v>36</v>
      </c>
      <c r="K32" s="45" t="s">
        <v>599</v>
      </c>
      <c r="L32" s="45" t="s">
        <v>599</v>
      </c>
      <c r="M32" s="7" t="s">
        <v>20</v>
      </c>
      <c r="N32" s="46" t="s">
        <v>599</v>
      </c>
    </row>
    <row r="33" spans="2:14" x14ac:dyDescent="0.3">
      <c r="B33" s="8">
        <v>24</v>
      </c>
      <c r="C33" s="19" t="s">
        <v>585</v>
      </c>
      <c r="D33" s="5" t="s">
        <v>11</v>
      </c>
      <c r="E33" s="6" t="s">
        <v>54</v>
      </c>
      <c r="F33" s="52">
        <v>30</v>
      </c>
      <c r="G33" s="53">
        <v>42.65</v>
      </c>
      <c r="H33" s="5" t="s">
        <v>13</v>
      </c>
      <c r="I33" s="5">
        <v>24</v>
      </c>
      <c r="J33" s="5" t="s">
        <v>36</v>
      </c>
      <c r="K33" s="45" t="s">
        <v>599</v>
      </c>
      <c r="L33" s="45" t="s">
        <v>599</v>
      </c>
      <c r="M33" s="7" t="s">
        <v>17</v>
      </c>
      <c r="N33" s="46" t="s">
        <v>599</v>
      </c>
    </row>
    <row r="34" spans="2:14" x14ac:dyDescent="0.3">
      <c r="B34" s="8">
        <v>25</v>
      </c>
      <c r="C34" s="19" t="s">
        <v>585</v>
      </c>
      <c r="D34" s="5" t="s">
        <v>11</v>
      </c>
      <c r="E34" s="6" t="s">
        <v>55</v>
      </c>
      <c r="F34" s="52">
        <v>29.5</v>
      </c>
      <c r="G34" s="53">
        <v>42.6</v>
      </c>
      <c r="H34" s="5" t="s">
        <v>13</v>
      </c>
      <c r="I34" s="5">
        <v>25</v>
      </c>
      <c r="J34" s="5" t="s">
        <v>36</v>
      </c>
      <c r="K34" s="45" t="s">
        <v>599</v>
      </c>
      <c r="L34" s="45" t="s">
        <v>599</v>
      </c>
      <c r="M34" s="7" t="s">
        <v>20</v>
      </c>
      <c r="N34" s="46" t="s">
        <v>599</v>
      </c>
    </row>
    <row r="35" spans="2:14" x14ac:dyDescent="0.3">
      <c r="B35" s="8">
        <v>26</v>
      </c>
      <c r="C35" s="19" t="s">
        <v>585</v>
      </c>
      <c r="D35" s="5" t="s">
        <v>11</v>
      </c>
      <c r="E35" s="6" t="s">
        <v>56</v>
      </c>
      <c r="F35" s="52">
        <v>29</v>
      </c>
      <c r="G35" s="53">
        <v>41.4</v>
      </c>
      <c r="H35" s="5" t="s">
        <v>13</v>
      </c>
      <c r="I35" s="5">
        <v>26</v>
      </c>
      <c r="J35" s="5" t="s">
        <v>36</v>
      </c>
      <c r="K35" s="45" t="s">
        <v>599</v>
      </c>
      <c r="L35" s="45" t="s">
        <v>599</v>
      </c>
      <c r="M35" s="7" t="s">
        <v>20</v>
      </c>
      <c r="N35" s="46" t="s">
        <v>599</v>
      </c>
    </row>
    <row r="36" spans="2:14" x14ac:dyDescent="0.3">
      <c r="B36" s="8">
        <v>27</v>
      </c>
      <c r="C36" s="19" t="s">
        <v>585</v>
      </c>
      <c r="D36" s="5" t="s">
        <v>11</v>
      </c>
      <c r="E36" s="6" t="s">
        <v>57</v>
      </c>
      <c r="F36" s="52">
        <v>29</v>
      </c>
      <c r="G36" s="53">
        <v>41.15</v>
      </c>
      <c r="H36" s="5" t="s">
        <v>13</v>
      </c>
      <c r="I36" s="5">
        <v>27</v>
      </c>
      <c r="J36" s="5" t="s">
        <v>36</v>
      </c>
      <c r="K36" s="45" t="s">
        <v>599</v>
      </c>
      <c r="L36" s="7"/>
      <c r="M36" s="7" t="s">
        <v>17</v>
      </c>
      <c r="N36" s="46" t="s">
        <v>599</v>
      </c>
    </row>
    <row r="37" spans="2:14" x14ac:dyDescent="0.3">
      <c r="B37" s="8">
        <v>28</v>
      </c>
      <c r="C37" s="19" t="s">
        <v>585</v>
      </c>
      <c r="D37" s="5" t="s">
        <v>11</v>
      </c>
      <c r="E37" s="6" t="s">
        <v>62</v>
      </c>
      <c r="F37" s="52">
        <v>25</v>
      </c>
      <c r="G37" s="53">
        <v>36</v>
      </c>
      <c r="H37" s="5" t="s">
        <v>59</v>
      </c>
      <c r="I37" s="5" t="s">
        <v>60</v>
      </c>
      <c r="J37" s="5" t="s">
        <v>36</v>
      </c>
      <c r="K37" s="44" t="s">
        <v>599</v>
      </c>
      <c r="L37" s="45" t="s">
        <v>599</v>
      </c>
      <c r="M37" s="7" t="s">
        <v>20</v>
      </c>
      <c r="N37" s="46" t="s">
        <v>599</v>
      </c>
    </row>
    <row r="38" spans="2:14" x14ac:dyDescent="0.3">
      <c r="B38" s="8">
        <v>29</v>
      </c>
      <c r="C38" s="19" t="s">
        <v>585</v>
      </c>
      <c r="D38" s="5" t="s">
        <v>11</v>
      </c>
      <c r="E38" s="6" t="s">
        <v>61</v>
      </c>
      <c r="F38" s="52">
        <v>26.5</v>
      </c>
      <c r="G38" s="53">
        <v>37.700000000000003</v>
      </c>
      <c r="H38" s="5" t="s">
        <v>59</v>
      </c>
      <c r="I38" s="5" t="s">
        <v>60</v>
      </c>
      <c r="J38" s="5" t="s">
        <v>36</v>
      </c>
      <c r="K38" s="44" t="s">
        <v>599</v>
      </c>
      <c r="L38" s="45" t="s">
        <v>599</v>
      </c>
      <c r="M38" s="7" t="s">
        <v>27</v>
      </c>
      <c r="N38" s="46" t="s">
        <v>599</v>
      </c>
    </row>
    <row r="39" spans="2:14" x14ac:dyDescent="0.3">
      <c r="B39" s="8">
        <v>30</v>
      </c>
      <c r="C39" s="19" t="s">
        <v>585</v>
      </c>
      <c r="D39" s="5" t="s">
        <v>11</v>
      </c>
      <c r="E39" s="6" t="s">
        <v>63</v>
      </c>
      <c r="F39" s="52">
        <v>23.5</v>
      </c>
      <c r="G39" s="53">
        <v>33.6</v>
      </c>
      <c r="H39" s="5" t="s">
        <v>59</v>
      </c>
      <c r="I39" s="5" t="s">
        <v>60</v>
      </c>
      <c r="J39" s="5" t="s">
        <v>36</v>
      </c>
      <c r="K39" s="44" t="s">
        <v>599</v>
      </c>
      <c r="L39" s="45" t="s">
        <v>599</v>
      </c>
      <c r="M39" s="7" t="s">
        <v>27</v>
      </c>
      <c r="N39" s="46" t="s">
        <v>599</v>
      </c>
    </row>
    <row r="40" spans="2:14" x14ac:dyDescent="0.3">
      <c r="B40" s="8">
        <v>31</v>
      </c>
      <c r="C40" s="19" t="s">
        <v>585</v>
      </c>
      <c r="D40" s="5" t="s">
        <v>11</v>
      </c>
      <c r="E40" s="6" t="s">
        <v>58</v>
      </c>
      <c r="F40" s="51">
        <v>27</v>
      </c>
      <c r="G40" s="53">
        <v>39.049999999999997</v>
      </c>
      <c r="H40" s="5" t="s">
        <v>59</v>
      </c>
      <c r="I40" s="5" t="s">
        <v>60</v>
      </c>
      <c r="J40" s="5" t="s">
        <v>36</v>
      </c>
      <c r="K40" s="44" t="s">
        <v>599</v>
      </c>
      <c r="L40" s="45" t="s">
        <v>599</v>
      </c>
      <c r="M40" s="7" t="s">
        <v>20</v>
      </c>
      <c r="N40" s="46" t="s">
        <v>599</v>
      </c>
    </row>
    <row r="41" spans="2:14" x14ac:dyDescent="0.3">
      <c r="B41" s="13"/>
      <c r="C41" s="23"/>
      <c r="D41" s="14"/>
      <c r="E41" s="14"/>
      <c r="F41" s="14"/>
      <c r="G41" s="14"/>
      <c r="H41" s="14"/>
      <c r="I41" s="14"/>
      <c r="J41" s="14"/>
      <c r="K41" s="14"/>
      <c r="L41" s="14"/>
      <c r="M41" s="15" t="s">
        <v>64</v>
      </c>
      <c r="N41" s="16">
        <f>SUBTOTAL(109,Table1[Skiriamos lėšos, iš viso])</f>
        <v>1169511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8BA9-5BBE-E048-9DD9-44B7474AEB08}">
  <dimension ref="B5:N29"/>
  <sheetViews>
    <sheetView showGridLines="0" topLeftCell="A6" zoomScale="90" zoomScaleNormal="90" workbookViewId="0">
      <selection activeCell="B7" sqref="B7"/>
    </sheetView>
  </sheetViews>
  <sheetFormatPr defaultColWidth="11.19921875" defaultRowHeight="15.6" x14ac:dyDescent="0.3"/>
  <cols>
    <col min="1" max="1" width="1.69921875" customWidth="1"/>
    <col min="2" max="2" width="5.19921875" customWidth="1"/>
    <col min="3" max="3" width="6.796875" style="22" customWidth="1"/>
    <col min="4" max="4" width="9.296875" style="18" bestFit="1" customWidth="1"/>
    <col min="5" max="5" width="13.09765625" customWidth="1"/>
    <col min="6" max="6" width="11.296875" customWidth="1"/>
    <col min="7" max="7" width="10.59765625" customWidth="1"/>
    <col min="8" max="8" width="16.296875" customWidth="1"/>
    <col min="9" max="9" width="17.796875" customWidth="1"/>
    <col min="10" max="10" width="16.19921875" customWidth="1"/>
    <col min="11" max="11" width="22.796875" customWidth="1"/>
    <col min="12" max="12" width="38.296875" customWidth="1"/>
    <col min="13" max="13" width="34.796875" customWidth="1"/>
    <col min="14" max="14" width="11.296875" customWidth="1"/>
  </cols>
  <sheetData>
    <row r="5" spans="2:14" ht="18" x14ac:dyDescent="0.3">
      <c r="B5" s="3" t="s">
        <v>676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7.2" customHeight="1" x14ac:dyDescent="0.3"/>
    <row r="9" spans="2:14" ht="63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594</v>
      </c>
      <c r="D10" s="5" t="s">
        <v>11</v>
      </c>
      <c r="E10" s="6" t="s">
        <v>449</v>
      </c>
      <c r="F10" s="51">
        <v>36</v>
      </c>
      <c r="G10" s="48">
        <v>51.55</v>
      </c>
      <c r="H10" s="5" t="s">
        <v>13</v>
      </c>
      <c r="I10" s="5">
        <v>1</v>
      </c>
      <c r="J10" s="5" t="s">
        <v>14</v>
      </c>
      <c r="K10" s="7" t="s">
        <v>450</v>
      </c>
      <c r="L10" s="7" t="s">
        <v>451</v>
      </c>
      <c r="M10" s="7" t="s">
        <v>88</v>
      </c>
      <c r="N10" s="9">
        <v>200000</v>
      </c>
    </row>
    <row r="11" spans="2:14" x14ac:dyDescent="0.3">
      <c r="B11" s="8">
        <v>2</v>
      </c>
      <c r="C11" s="19" t="s">
        <v>594</v>
      </c>
      <c r="D11" s="5" t="s">
        <v>11</v>
      </c>
      <c r="E11" s="6" t="s">
        <v>452</v>
      </c>
      <c r="F11" s="51">
        <v>35.5</v>
      </c>
      <c r="G11" s="48">
        <v>50.85</v>
      </c>
      <c r="H11" s="5" t="s">
        <v>13</v>
      </c>
      <c r="I11" s="5">
        <v>2</v>
      </c>
      <c r="J11" s="5" t="s">
        <v>14</v>
      </c>
      <c r="K11" s="7" t="s">
        <v>453</v>
      </c>
      <c r="L11" s="7" t="s">
        <v>454</v>
      </c>
      <c r="M11" s="7" t="s">
        <v>27</v>
      </c>
      <c r="N11" s="9">
        <v>199924</v>
      </c>
    </row>
    <row r="12" spans="2:14" x14ac:dyDescent="0.3">
      <c r="B12" s="8">
        <v>3</v>
      </c>
      <c r="C12" s="19" t="s">
        <v>594</v>
      </c>
      <c r="D12" s="5" t="s">
        <v>11</v>
      </c>
      <c r="E12" s="6" t="s">
        <v>455</v>
      </c>
      <c r="F12" s="51">
        <v>35</v>
      </c>
      <c r="G12" s="48">
        <v>50.35</v>
      </c>
      <c r="H12" s="5" t="s">
        <v>13</v>
      </c>
      <c r="I12" s="5">
        <v>3</v>
      </c>
      <c r="J12" s="5" t="s">
        <v>14</v>
      </c>
      <c r="K12" s="7" t="s">
        <v>456</v>
      </c>
      <c r="L12" s="7" t="s">
        <v>457</v>
      </c>
      <c r="M12" s="7" t="s">
        <v>27</v>
      </c>
      <c r="N12" s="9">
        <v>199951</v>
      </c>
    </row>
    <row r="13" spans="2:14" x14ac:dyDescent="0.3">
      <c r="B13" s="8">
        <v>4</v>
      </c>
      <c r="C13" s="19" t="s">
        <v>594</v>
      </c>
      <c r="D13" s="5" t="s">
        <v>11</v>
      </c>
      <c r="E13" s="6" t="s">
        <v>458</v>
      </c>
      <c r="F13" s="51">
        <v>35</v>
      </c>
      <c r="G13" s="48">
        <v>50.1</v>
      </c>
      <c r="H13" s="5" t="s">
        <v>13</v>
      </c>
      <c r="I13" s="5">
        <v>4</v>
      </c>
      <c r="J13" s="5" t="s">
        <v>14</v>
      </c>
      <c r="K13" s="7" t="s">
        <v>459</v>
      </c>
      <c r="L13" s="7" t="s">
        <v>460</v>
      </c>
      <c r="M13" s="7" t="s">
        <v>27</v>
      </c>
      <c r="N13" s="9">
        <v>199774</v>
      </c>
    </row>
    <row r="14" spans="2:14" x14ac:dyDescent="0.3">
      <c r="B14" s="8">
        <v>5</v>
      </c>
      <c r="C14" s="19" t="s">
        <v>594</v>
      </c>
      <c r="D14" s="5" t="s">
        <v>11</v>
      </c>
      <c r="E14" s="6" t="s">
        <v>461</v>
      </c>
      <c r="F14" s="52">
        <v>35</v>
      </c>
      <c r="G14" s="48">
        <v>49.8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107</v>
      </c>
      <c r="N14" s="46" t="s">
        <v>599</v>
      </c>
    </row>
    <row r="15" spans="2:14" x14ac:dyDescent="0.3">
      <c r="B15" s="8">
        <v>6</v>
      </c>
      <c r="C15" s="19" t="s">
        <v>594</v>
      </c>
      <c r="D15" s="5" t="s">
        <v>11</v>
      </c>
      <c r="E15" s="6" t="s">
        <v>462</v>
      </c>
      <c r="F15" s="52">
        <v>35</v>
      </c>
      <c r="G15" s="48">
        <v>49.7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594</v>
      </c>
      <c r="D16" s="5" t="s">
        <v>11</v>
      </c>
      <c r="E16" s="6" t="s">
        <v>463</v>
      </c>
      <c r="F16" s="52">
        <v>34</v>
      </c>
      <c r="G16" s="48">
        <v>48.55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27</v>
      </c>
      <c r="N16" s="46" t="s">
        <v>599</v>
      </c>
    </row>
    <row r="17" spans="2:14" x14ac:dyDescent="0.3">
      <c r="B17" s="8">
        <v>8</v>
      </c>
      <c r="C17" s="19" t="s">
        <v>594</v>
      </c>
      <c r="D17" s="5" t="s">
        <v>11</v>
      </c>
      <c r="E17" s="6" t="s">
        <v>464</v>
      </c>
      <c r="F17" s="52">
        <v>33</v>
      </c>
      <c r="G17" s="48">
        <v>47.25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410</v>
      </c>
      <c r="N17" s="46" t="s">
        <v>599</v>
      </c>
    </row>
    <row r="18" spans="2:14" x14ac:dyDescent="0.3">
      <c r="B18" s="8">
        <v>9</v>
      </c>
      <c r="C18" s="19" t="s">
        <v>594</v>
      </c>
      <c r="D18" s="5" t="s">
        <v>11</v>
      </c>
      <c r="E18" s="6" t="s">
        <v>465</v>
      </c>
      <c r="F18" s="52">
        <v>32.5</v>
      </c>
      <c r="G18" s="48">
        <v>47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107</v>
      </c>
      <c r="N18" s="46" t="s">
        <v>599</v>
      </c>
    </row>
    <row r="19" spans="2:14" x14ac:dyDescent="0.3">
      <c r="B19" s="8">
        <v>10</v>
      </c>
      <c r="C19" s="19" t="s">
        <v>594</v>
      </c>
      <c r="D19" s="5" t="s">
        <v>11</v>
      </c>
      <c r="E19" s="6" t="s">
        <v>466</v>
      </c>
      <c r="F19" s="52">
        <v>32.5</v>
      </c>
      <c r="G19" s="48">
        <v>46.25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88</v>
      </c>
      <c r="N19" s="46" t="s">
        <v>599</v>
      </c>
    </row>
    <row r="20" spans="2:14" x14ac:dyDescent="0.3">
      <c r="B20" s="8">
        <v>11</v>
      </c>
      <c r="C20" s="19" t="s">
        <v>594</v>
      </c>
      <c r="D20" s="5" t="s">
        <v>11</v>
      </c>
      <c r="E20" s="6" t="s">
        <v>467</v>
      </c>
      <c r="F20" s="52">
        <v>32</v>
      </c>
      <c r="G20" s="48">
        <v>45.6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38</v>
      </c>
      <c r="N20" s="46" t="s">
        <v>599</v>
      </c>
    </row>
    <row r="21" spans="2:14" x14ac:dyDescent="0.3">
      <c r="B21" s="8">
        <v>12</v>
      </c>
      <c r="C21" s="19" t="s">
        <v>594</v>
      </c>
      <c r="D21" s="5" t="s">
        <v>11</v>
      </c>
      <c r="E21" s="6" t="s">
        <v>468</v>
      </c>
      <c r="F21" s="52">
        <v>32</v>
      </c>
      <c r="G21" s="48">
        <v>45.5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27</v>
      </c>
      <c r="N21" s="46" t="s">
        <v>599</v>
      </c>
    </row>
    <row r="22" spans="2:14" x14ac:dyDescent="0.3">
      <c r="B22" s="8">
        <v>13</v>
      </c>
      <c r="C22" s="19" t="s">
        <v>594</v>
      </c>
      <c r="D22" s="5" t="s">
        <v>11</v>
      </c>
      <c r="E22" s="6" t="s">
        <v>469</v>
      </c>
      <c r="F22" s="52">
        <v>31.5</v>
      </c>
      <c r="G22" s="48">
        <v>44.9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27</v>
      </c>
      <c r="N22" s="46" t="s">
        <v>599</v>
      </c>
    </row>
    <row r="23" spans="2:14" x14ac:dyDescent="0.3">
      <c r="B23" s="8">
        <v>14</v>
      </c>
      <c r="C23" s="19" t="s">
        <v>594</v>
      </c>
      <c r="D23" s="5" t="s">
        <v>11</v>
      </c>
      <c r="E23" s="6" t="s">
        <v>470</v>
      </c>
      <c r="F23" s="52">
        <v>31</v>
      </c>
      <c r="G23" s="48">
        <v>44.5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8">
        <v>15</v>
      </c>
      <c r="C24" s="19" t="s">
        <v>594</v>
      </c>
      <c r="D24" s="5" t="s">
        <v>11</v>
      </c>
      <c r="E24" s="6" t="s">
        <v>471</v>
      </c>
      <c r="F24" s="52">
        <v>31</v>
      </c>
      <c r="G24" s="48">
        <v>43.75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88</v>
      </c>
      <c r="N24" s="46" t="s">
        <v>599</v>
      </c>
    </row>
    <row r="25" spans="2:14" x14ac:dyDescent="0.3">
      <c r="B25" s="8">
        <v>16</v>
      </c>
      <c r="C25" s="19" t="s">
        <v>594</v>
      </c>
      <c r="D25" s="5" t="s">
        <v>11</v>
      </c>
      <c r="E25" s="6" t="s">
        <v>472</v>
      </c>
      <c r="F25" s="52">
        <v>29</v>
      </c>
      <c r="G25" s="48">
        <v>41.3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27</v>
      </c>
      <c r="N25" s="46" t="s">
        <v>599</v>
      </c>
    </row>
    <row r="26" spans="2:14" x14ac:dyDescent="0.3">
      <c r="B26" s="8">
        <v>17</v>
      </c>
      <c r="C26" s="19" t="s">
        <v>594</v>
      </c>
      <c r="D26" s="5" t="s">
        <v>11</v>
      </c>
      <c r="E26" s="6" t="s">
        <v>475</v>
      </c>
      <c r="F26" s="52">
        <v>27.5</v>
      </c>
      <c r="G26" s="48">
        <v>39.4</v>
      </c>
      <c r="H26" s="5" t="s">
        <v>59</v>
      </c>
      <c r="I26" s="5" t="s">
        <v>60</v>
      </c>
      <c r="J26" s="5" t="s">
        <v>36</v>
      </c>
      <c r="K26" s="45" t="s">
        <v>599</v>
      </c>
      <c r="L26" s="45" t="s">
        <v>599</v>
      </c>
      <c r="M26" s="7" t="s">
        <v>96</v>
      </c>
      <c r="N26" s="46" t="s">
        <v>599</v>
      </c>
    </row>
    <row r="27" spans="2:14" x14ac:dyDescent="0.3">
      <c r="B27" s="8">
        <v>18</v>
      </c>
      <c r="C27" s="19" t="s">
        <v>594</v>
      </c>
      <c r="D27" s="5" t="s">
        <v>11</v>
      </c>
      <c r="E27" s="6" t="s">
        <v>473</v>
      </c>
      <c r="F27" s="52">
        <v>28.5</v>
      </c>
      <c r="G27" s="48">
        <v>41.3</v>
      </c>
      <c r="H27" s="5" t="s">
        <v>59</v>
      </c>
      <c r="I27" s="5" t="s">
        <v>60</v>
      </c>
      <c r="J27" s="5" t="s">
        <v>36</v>
      </c>
      <c r="K27" s="45" t="s">
        <v>599</v>
      </c>
      <c r="L27" s="45" t="s">
        <v>599</v>
      </c>
      <c r="M27" s="7" t="s">
        <v>88</v>
      </c>
      <c r="N27" s="46" t="s">
        <v>599</v>
      </c>
    </row>
    <row r="28" spans="2:14" x14ac:dyDescent="0.3">
      <c r="B28" s="8">
        <v>19</v>
      </c>
      <c r="C28" s="19" t="s">
        <v>594</v>
      </c>
      <c r="D28" s="5" t="s">
        <v>11</v>
      </c>
      <c r="E28" s="6" t="s">
        <v>474</v>
      </c>
      <c r="F28" s="52">
        <v>28.5</v>
      </c>
      <c r="G28" s="48">
        <v>39.799999999999997</v>
      </c>
      <c r="H28" s="5" t="s">
        <v>59</v>
      </c>
      <c r="I28" s="5" t="s">
        <v>60</v>
      </c>
      <c r="J28" s="5" t="s">
        <v>36</v>
      </c>
      <c r="K28" s="45" t="s">
        <v>599</v>
      </c>
      <c r="L28" s="45" t="s">
        <v>599</v>
      </c>
      <c r="M28" s="7" t="s">
        <v>103</v>
      </c>
      <c r="N28" s="46" t="s">
        <v>599</v>
      </c>
    </row>
    <row r="29" spans="2:14" x14ac:dyDescent="0.3">
      <c r="B29" s="13"/>
      <c r="C29" s="23"/>
      <c r="D29" s="20"/>
      <c r="E29" s="14"/>
      <c r="F29" s="14"/>
      <c r="G29" s="14"/>
      <c r="H29" s="14"/>
      <c r="I29" s="14"/>
      <c r="J29" s="14"/>
      <c r="K29" s="14"/>
      <c r="L29" s="14"/>
      <c r="M29" s="15" t="s">
        <v>64</v>
      </c>
      <c r="N29" s="16">
        <f>SUBTOTAL(109,Table141721[Skiriamos lėšos, iš viso])</f>
        <v>799649</v>
      </c>
    </row>
  </sheetData>
  <conditionalFormatting sqref="G10:G28">
    <cfRule type="cellIs" dxfId="1" priority="1" operator="lessThan">
      <formula>29</formula>
    </cfRule>
  </conditionalFormatting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FA08-C369-164E-BF97-376DA452C1F3}">
  <dimension ref="B5:N22"/>
  <sheetViews>
    <sheetView showGridLines="0" zoomScale="90" zoomScaleNormal="90" workbookViewId="0">
      <selection activeCell="G24" sqref="G24"/>
    </sheetView>
  </sheetViews>
  <sheetFormatPr defaultColWidth="11.19921875" defaultRowHeight="15.6" x14ac:dyDescent="0.3"/>
  <cols>
    <col min="1" max="1" width="1.5" customWidth="1"/>
    <col min="2" max="2" width="4.796875" customWidth="1"/>
    <col min="3" max="3" width="6" style="22" customWidth="1"/>
    <col min="4" max="4" width="10" style="18" customWidth="1"/>
    <col min="5" max="5" width="13.09765625" customWidth="1"/>
    <col min="6" max="6" width="12.796875" customWidth="1"/>
    <col min="7" max="7" width="10.3984375" customWidth="1"/>
    <col min="8" max="8" width="16.19921875" customWidth="1"/>
    <col min="9" max="9" width="17.796875" customWidth="1"/>
    <col min="10" max="10" width="16.69921875" customWidth="1"/>
    <col min="11" max="11" width="18.796875" customWidth="1"/>
    <col min="12" max="12" width="39.19921875" customWidth="1"/>
    <col min="13" max="13" width="35.296875" customWidth="1"/>
    <col min="14" max="14" width="10.796875" customWidth="1"/>
  </cols>
  <sheetData>
    <row r="5" spans="2:14" ht="18" x14ac:dyDescent="0.3">
      <c r="B5" s="3" t="s">
        <v>677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9" spans="2:14" ht="61.8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594</v>
      </c>
      <c r="D10" s="5" t="s">
        <v>66</v>
      </c>
      <c r="E10" s="6" t="s">
        <v>476</v>
      </c>
      <c r="F10" s="51">
        <v>37</v>
      </c>
      <c r="G10" s="48">
        <v>53.05</v>
      </c>
      <c r="H10" s="5" t="s">
        <v>13</v>
      </c>
      <c r="I10" s="5">
        <v>1</v>
      </c>
      <c r="J10" s="5" t="s">
        <v>14</v>
      </c>
      <c r="K10" s="7" t="s">
        <v>477</v>
      </c>
      <c r="L10" s="7" t="s">
        <v>478</v>
      </c>
      <c r="M10" s="7" t="s">
        <v>88</v>
      </c>
      <c r="N10" s="9">
        <v>199993</v>
      </c>
    </row>
    <row r="11" spans="2:14" x14ac:dyDescent="0.3">
      <c r="B11" s="8">
        <v>2</v>
      </c>
      <c r="C11" s="19" t="s">
        <v>594</v>
      </c>
      <c r="D11" s="5" t="s">
        <v>66</v>
      </c>
      <c r="E11" s="6" t="s">
        <v>479</v>
      </c>
      <c r="F11" s="51">
        <v>34.5</v>
      </c>
      <c r="G11" s="48">
        <v>49.6</v>
      </c>
      <c r="H11" s="5" t="s">
        <v>13</v>
      </c>
      <c r="I11" s="5">
        <v>2</v>
      </c>
      <c r="J11" s="5" t="s">
        <v>14</v>
      </c>
      <c r="K11" s="7" t="s">
        <v>480</v>
      </c>
      <c r="L11" s="7" t="s">
        <v>481</v>
      </c>
      <c r="M11" s="7" t="s">
        <v>38</v>
      </c>
      <c r="N11" s="9">
        <v>199496</v>
      </c>
    </row>
    <row r="12" spans="2:14" x14ac:dyDescent="0.3">
      <c r="B12" s="8">
        <v>3</v>
      </c>
      <c r="C12" s="19" t="s">
        <v>594</v>
      </c>
      <c r="D12" s="5" t="s">
        <v>66</v>
      </c>
      <c r="E12" s="6" t="s">
        <v>482</v>
      </c>
      <c r="F12" s="52">
        <v>34.5</v>
      </c>
      <c r="G12" s="48">
        <v>49.35</v>
      </c>
      <c r="H12" s="5" t="s">
        <v>13</v>
      </c>
      <c r="I12" s="5">
        <v>3</v>
      </c>
      <c r="J12" s="5" t="s">
        <v>36</v>
      </c>
      <c r="K12" s="45" t="s">
        <v>599</v>
      </c>
      <c r="L12" s="45" t="s">
        <v>599</v>
      </c>
      <c r="M12" s="7" t="s">
        <v>483</v>
      </c>
      <c r="N12" s="46" t="s">
        <v>599</v>
      </c>
    </row>
    <row r="13" spans="2:14" x14ac:dyDescent="0.3">
      <c r="B13" s="8">
        <v>4</v>
      </c>
      <c r="C13" s="19" t="s">
        <v>594</v>
      </c>
      <c r="D13" s="5" t="s">
        <v>66</v>
      </c>
      <c r="E13" s="6" t="s">
        <v>484</v>
      </c>
      <c r="F13" s="52">
        <v>34</v>
      </c>
      <c r="G13" s="48">
        <v>49.1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88</v>
      </c>
      <c r="N13" s="46" t="s">
        <v>599</v>
      </c>
    </row>
    <row r="14" spans="2:14" x14ac:dyDescent="0.3">
      <c r="B14" s="8">
        <v>5</v>
      </c>
      <c r="C14" s="19" t="s">
        <v>594</v>
      </c>
      <c r="D14" s="5" t="s">
        <v>66</v>
      </c>
      <c r="E14" s="6" t="s">
        <v>485</v>
      </c>
      <c r="F14" s="52">
        <v>34.5</v>
      </c>
      <c r="G14" s="56">
        <v>49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88</v>
      </c>
      <c r="N14" s="46" t="s">
        <v>599</v>
      </c>
    </row>
    <row r="15" spans="2:14" x14ac:dyDescent="0.3">
      <c r="B15" s="8">
        <v>6</v>
      </c>
      <c r="C15" s="19" t="s">
        <v>594</v>
      </c>
      <c r="D15" s="5" t="s">
        <v>66</v>
      </c>
      <c r="E15" s="6" t="s">
        <v>486</v>
      </c>
      <c r="F15" s="52">
        <v>33</v>
      </c>
      <c r="G15" s="48">
        <v>46.85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27</v>
      </c>
      <c r="N15" s="46" t="s">
        <v>599</v>
      </c>
    </row>
    <row r="16" spans="2:14" x14ac:dyDescent="0.3">
      <c r="B16" s="8">
        <v>7</v>
      </c>
      <c r="C16" s="19" t="s">
        <v>594</v>
      </c>
      <c r="D16" s="5" t="s">
        <v>66</v>
      </c>
      <c r="E16" s="6" t="s">
        <v>487</v>
      </c>
      <c r="F16" s="52">
        <v>32.5</v>
      </c>
      <c r="G16" s="48">
        <v>46.25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88</v>
      </c>
      <c r="N16" s="46" t="s">
        <v>599</v>
      </c>
    </row>
    <row r="17" spans="2:14" x14ac:dyDescent="0.3">
      <c r="B17" s="8">
        <v>8</v>
      </c>
      <c r="C17" s="19" t="s">
        <v>594</v>
      </c>
      <c r="D17" s="5" t="s">
        <v>66</v>
      </c>
      <c r="E17" s="6" t="s">
        <v>488</v>
      </c>
      <c r="F17" s="52">
        <v>32</v>
      </c>
      <c r="G17" s="48">
        <v>45.6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27</v>
      </c>
      <c r="N17" s="46" t="s">
        <v>599</v>
      </c>
    </row>
    <row r="18" spans="2:14" x14ac:dyDescent="0.3">
      <c r="B18" s="8">
        <v>9</v>
      </c>
      <c r="C18" s="19" t="s">
        <v>594</v>
      </c>
      <c r="D18" s="5" t="s">
        <v>66</v>
      </c>
      <c r="E18" s="6" t="s">
        <v>489</v>
      </c>
      <c r="F18" s="52">
        <v>29</v>
      </c>
      <c r="G18" s="48">
        <v>41.15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27</v>
      </c>
      <c r="N18" s="46" t="s">
        <v>599</v>
      </c>
    </row>
    <row r="19" spans="2:14" x14ac:dyDescent="0.3">
      <c r="B19" s="8">
        <v>10</v>
      </c>
      <c r="C19" s="19" t="s">
        <v>594</v>
      </c>
      <c r="D19" s="5" t="s">
        <v>66</v>
      </c>
      <c r="E19" s="6" t="s">
        <v>491</v>
      </c>
      <c r="F19" s="52">
        <v>28</v>
      </c>
      <c r="G19" s="56">
        <v>39.9</v>
      </c>
      <c r="H19" s="5" t="s">
        <v>59</v>
      </c>
      <c r="I19" s="5" t="s">
        <v>60</v>
      </c>
      <c r="J19" s="5" t="s">
        <v>36</v>
      </c>
      <c r="K19" s="45" t="s">
        <v>599</v>
      </c>
      <c r="L19" s="45" t="s">
        <v>599</v>
      </c>
      <c r="M19" s="7" t="s">
        <v>483</v>
      </c>
      <c r="N19" s="46" t="s">
        <v>599</v>
      </c>
    </row>
    <row r="20" spans="2:14" ht="16.95" customHeight="1" x14ac:dyDescent="0.3">
      <c r="B20" s="8">
        <v>11</v>
      </c>
      <c r="C20" s="19" t="s">
        <v>594</v>
      </c>
      <c r="D20" s="5" t="s">
        <v>66</v>
      </c>
      <c r="E20" s="6" t="s">
        <v>492</v>
      </c>
      <c r="F20" s="52">
        <v>26</v>
      </c>
      <c r="G20" s="56">
        <v>37.200000000000003</v>
      </c>
      <c r="H20" s="5" t="s">
        <v>59</v>
      </c>
      <c r="I20" s="5" t="s">
        <v>60</v>
      </c>
      <c r="J20" s="5" t="s">
        <v>36</v>
      </c>
      <c r="K20" s="45" t="s">
        <v>599</v>
      </c>
      <c r="L20" s="45" t="s">
        <v>599</v>
      </c>
      <c r="M20" s="7" t="s">
        <v>27</v>
      </c>
      <c r="N20" s="46" t="s">
        <v>599</v>
      </c>
    </row>
    <row r="21" spans="2:14" x14ac:dyDescent="0.3">
      <c r="B21" s="8">
        <v>12</v>
      </c>
      <c r="C21" s="19" t="s">
        <v>594</v>
      </c>
      <c r="D21" s="5" t="s">
        <v>66</v>
      </c>
      <c r="E21" s="6" t="s">
        <v>490</v>
      </c>
      <c r="F21" s="52">
        <v>35.5</v>
      </c>
      <c r="G21" s="56">
        <v>50.7</v>
      </c>
      <c r="H21" s="5" t="s">
        <v>59</v>
      </c>
      <c r="I21" s="5" t="s">
        <v>60</v>
      </c>
      <c r="J21" s="5" t="s">
        <v>36</v>
      </c>
      <c r="K21" s="45" t="s">
        <v>599</v>
      </c>
      <c r="L21" s="45" t="s">
        <v>599</v>
      </c>
      <c r="M21" s="7" t="s">
        <v>27</v>
      </c>
      <c r="N21" s="46" t="s">
        <v>599</v>
      </c>
    </row>
    <row r="22" spans="2:14" x14ac:dyDescent="0.3">
      <c r="B22" s="13"/>
      <c r="C22" s="23"/>
      <c r="D22" s="20"/>
      <c r="E22" s="14"/>
      <c r="F22" s="14"/>
      <c r="G22" s="14"/>
      <c r="H22" s="14"/>
      <c r="I22" s="14"/>
      <c r="J22" s="14"/>
      <c r="K22" s="14"/>
      <c r="L22" s="14"/>
      <c r="M22" s="15" t="s">
        <v>64</v>
      </c>
      <c r="N22" s="16">
        <f>SUBTOTAL(109,Table141722[Skiriamos lėšos, iš viso])</f>
        <v>399489</v>
      </c>
    </row>
  </sheetData>
  <conditionalFormatting sqref="G10:G21">
    <cfRule type="cellIs" dxfId="0" priority="1" operator="lessThan">
      <formula>29</formula>
    </cfRule>
  </conditionalFormatting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40F7-E967-FD46-B170-1F22A0B61485}">
  <dimension ref="B5:N30"/>
  <sheetViews>
    <sheetView showGridLines="0" topLeftCell="A7" zoomScale="90" zoomScaleNormal="90" workbookViewId="0">
      <selection activeCell="C8" sqref="C8"/>
    </sheetView>
  </sheetViews>
  <sheetFormatPr defaultColWidth="11.19921875" defaultRowHeight="15.6" x14ac:dyDescent="0.3"/>
  <cols>
    <col min="1" max="1" width="2.296875" customWidth="1"/>
    <col min="2" max="2" width="4.8984375" customWidth="1"/>
    <col min="3" max="3" width="7" style="22" customWidth="1"/>
    <col min="4" max="4" width="9.69921875" style="18" customWidth="1"/>
    <col min="5" max="5" width="13" customWidth="1"/>
    <col min="6" max="6" width="12.296875" customWidth="1"/>
    <col min="7" max="7" width="10.796875" customWidth="1"/>
    <col min="8" max="8" width="16.296875" customWidth="1"/>
    <col min="9" max="9" width="17.796875" customWidth="1"/>
    <col min="10" max="10" width="16.5" customWidth="1"/>
    <col min="11" max="11" width="21.5" customWidth="1"/>
    <col min="12" max="12" width="36.5" customWidth="1"/>
    <col min="13" max="13" width="33.69921875" customWidth="1"/>
    <col min="14" max="14" width="10.796875" customWidth="1"/>
  </cols>
  <sheetData>
    <row r="5" spans="2:14" ht="18" x14ac:dyDescent="0.3">
      <c r="B5" s="3" t="s">
        <v>678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2" customHeight="1" x14ac:dyDescent="0.3"/>
    <row r="9" spans="2:14" ht="64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595</v>
      </c>
      <c r="D10" s="5" t="s">
        <v>11</v>
      </c>
      <c r="E10" s="6" t="s">
        <v>493</v>
      </c>
      <c r="F10" s="51">
        <v>37.5</v>
      </c>
      <c r="G10" s="49">
        <v>53.3</v>
      </c>
      <c r="H10" s="5" t="s">
        <v>13</v>
      </c>
      <c r="I10" s="5">
        <v>1</v>
      </c>
      <c r="J10" s="5" t="s">
        <v>14</v>
      </c>
      <c r="K10" s="7" t="s">
        <v>494</v>
      </c>
      <c r="L10" s="7" t="s">
        <v>495</v>
      </c>
      <c r="M10" s="7" t="s">
        <v>410</v>
      </c>
      <c r="N10" s="9">
        <v>147124</v>
      </c>
    </row>
    <row r="11" spans="2:14" x14ac:dyDescent="0.3">
      <c r="B11" s="8">
        <v>2</v>
      </c>
      <c r="C11" s="19" t="s">
        <v>595</v>
      </c>
      <c r="D11" s="5" t="s">
        <v>11</v>
      </c>
      <c r="E11" s="6" t="s">
        <v>496</v>
      </c>
      <c r="F11" s="51">
        <v>35.5</v>
      </c>
      <c r="G11" s="49">
        <v>50.3</v>
      </c>
      <c r="H11" s="5" t="s">
        <v>13</v>
      </c>
      <c r="I11" s="5">
        <v>2</v>
      </c>
      <c r="J11" s="5" t="s">
        <v>14</v>
      </c>
      <c r="K11" s="7" t="s">
        <v>497</v>
      </c>
      <c r="L11" s="7" t="s">
        <v>498</v>
      </c>
      <c r="M11" s="7" t="s">
        <v>27</v>
      </c>
      <c r="N11" s="9">
        <v>168708</v>
      </c>
    </row>
    <row r="12" spans="2:14" x14ac:dyDescent="0.3">
      <c r="B12" s="8">
        <v>3</v>
      </c>
      <c r="C12" s="19" t="s">
        <v>595</v>
      </c>
      <c r="D12" s="5" t="s">
        <v>11</v>
      </c>
      <c r="E12" s="6" t="s">
        <v>499</v>
      </c>
      <c r="F12" s="51">
        <v>34</v>
      </c>
      <c r="G12" s="49">
        <v>48.35</v>
      </c>
      <c r="H12" s="5" t="s">
        <v>13</v>
      </c>
      <c r="I12" s="5">
        <v>3</v>
      </c>
      <c r="J12" s="5" t="s">
        <v>14</v>
      </c>
      <c r="K12" s="7" t="s">
        <v>500</v>
      </c>
      <c r="L12" s="7" t="s">
        <v>501</v>
      </c>
      <c r="M12" s="7" t="s">
        <v>88</v>
      </c>
      <c r="N12" s="9">
        <v>199896</v>
      </c>
    </row>
    <row r="13" spans="2:14" x14ac:dyDescent="0.3">
      <c r="B13" s="8">
        <v>4</v>
      </c>
      <c r="C13" s="19" t="s">
        <v>595</v>
      </c>
      <c r="D13" s="5" t="s">
        <v>11</v>
      </c>
      <c r="E13" s="6" t="s">
        <v>502</v>
      </c>
      <c r="F13" s="52">
        <v>33.5</v>
      </c>
      <c r="G13" s="50">
        <v>47.85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88</v>
      </c>
      <c r="N13" s="46" t="s">
        <v>599</v>
      </c>
    </row>
    <row r="14" spans="2:14" x14ac:dyDescent="0.3">
      <c r="B14" s="8">
        <v>5</v>
      </c>
      <c r="C14" s="19" t="s">
        <v>595</v>
      </c>
      <c r="D14" s="5" t="s">
        <v>11</v>
      </c>
      <c r="E14" s="6" t="s">
        <v>503</v>
      </c>
      <c r="F14" s="52">
        <v>33</v>
      </c>
      <c r="G14" s="50">
        <v>47.1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88</v>
      </c>
      <c r="N14" s="46" t="s">
        <v>599</v>
      </c>
    </row>
    <row r="15" spans="2:14" x14ac:dyDescent="0.3">
      <c r="B15" s="8">
        <v>6</v>
      </c>
      <c r="C15" s="19" t="s">
        <v>595</v>
      </c>
      <c r="D15" s="5" t="s">
        <v>11</v>
      </c>
      <c r="E15" s="6" t="s">
        <v>504</v>
      </c>
      <c r="F15" s="52">
        <v>32.5</v>
      </c>
      <c r="G15" s="50">
        <v>46.85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595</v>
      </c>
      <c r="D16" s="5" t="s">
        <v>11</v>
      </c>
      <c r="E16" s="6" t="s">
        <v>505</v>
      </c>
      <c r="F16" s="52">
        <v>32.5</v>
      </c>
      <c r="G16" s="50">
        <v>46.35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27</v>
      </c>
      <c r="N16" s="46" t="s">
        <v>599</v>
      </c>
    </row>
    <row r="17" spans="2:14" x14ac:dyDescent="0.3">
      <c r="B17" s="8">
        <v>8</v>
      </c>
      <c r="C17" s="19" t="s">
        <v>595</v>
      </c>
      <c r="D17" s="5" t="s">
        <v>11</v>
      </c>
      <c r="E17" s="6" t="s">
        <v>506</v>
      </c>
      <c r="F17" s="52">
        <v>31.5</v>
      </c>
      <c r="G17" s="50">
        <v>45.15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27</v>
      </c>
      <c r="N17" s="46" t="s">
        <v>599</v>
      </c>
    </row>
    <row r="18" spans="2:14" x14ac:dyDescent="0.3">
      <c r="B18" s="8">
        <v>9</v>
      </c>
      <c r="C18" s="19" t="s">
        <v>595</v>
      </c>
      <c r="D18" s="5" t="s">
        <v>11</v>
      </c>
      <c r="E18" s="6" t="s">
        <v>507</v>
      </c>
      <c r="F18" s="52">
        <v>31.5</v>
      </c>
      <c r="G18" s="50">
        <v>44.9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96</v>
      </c>
      <c r="N18" s="46" t="s">
        <v>599</v>
      </c>
    </row>
    <row r="19" spans="2:14" x14ac:dyDescent="0.3">
      <c r="B19" s="8">
        <v>10</v>
      </c>
      <c r="C19" s="19" t="s">
        <v>595</v>
      </c>
      <c r="D19" s="5" t="s">
        <v>11</v>
      </c>
      <c r="E19" s="6" t="s">
        <v>508</v>
      </c>
      <c r="F19" s="52">
        <v>31.5</v>
      </c>
      <c r="G19" s="50">
        <v>44.65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88</v>
      </c>
      <c r="N19" s="46" t="s">
        <v>599</v>
      </c>
    </row>
    <row r="20" spans="2:14" x14ac:dyDescent="0.3">
      <c r="B20" s="8">
        <v>11</v>
      </c>
      <c r="C20" s="19" t="s">
        <v>595</v>
      </c>
      <c r="D20" s="5" t="s">
        <v>11</v>
      </c>
      <c r="E20" s="6" t="s">
        <v>509</v>
      </c>
      <c r="F20" s="52">
        <v>31</v>
      </c>
      <c r="G20" s="50">
        <v>44.25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96</v>
      </c>
      <c r="N20" s="46" t="s">
        <v>599</v>
      </c>
    </row>
    <row r="21" spans="2:14" x14ac:dyDescent="0.3">
      <c r="B21" s="8">
        <v>12</v>
      </c>
      <c r="C21" s="19" t="s">
        <v>595</v>
      </c>
      <c r="D21" s="5" t="s">
        <v>11</v>
      </c>
      <c r="E21" s="6" t="s">
        <v>510</v>
      </c>
      <c r="F21" s="52">
        <v>31</v>
      </c>
      <c r="G21" s="50">
        <v>44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96</v>
      </c>
      <c r="N21" s="46" t="s">
        <v>599</v>
      </c>
    </row>
    <row r="22" spans="2:14" x14ac:dyDescent="0.3">
      <c r="B22" s="8">
        <v>13</v>
      </c>
      <c r="C22" s="19" t="s">
        <v>595</v>
      </c>
      <c r="D22" s="5" t="s">
        <v>11</v>
      </c>
      <c r="E22" s="6" t="s">
        <v>511</v>
      </c>
      <c r="F22" s="52">
        <v>30</v>
      </c>
      <c r="G22" s="50">
        <v>42.75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107</v>
      </c>
      <c r="N22" s="46" t="s">
        <v>599</v>
      </c>
    </row>
    <row r="23" spans="2:14" x14ac:dyDescent="0.3">
      <c r="B23" s="8">
        <v>14</v>
      </c>
      <c r="C23" s="19" t="s">
        <v>595</v>
      </c>
      <c r="D23" s="5" t="s">
        <v>11</v>
      </c>
      <c r="E23" s="6" t="s">
        <v>512</v>
      </c>
      <c r="F23" s="52">
        <v>29.5</v>
      </c>
      <c r="G23" s="50">
        <v>41.8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8">
        <v>15</v>
      </c>
      <c r="C24" s="19" t="s">
        <v>595</v>
      </c>
      <c r="D24" s="5" t="s">
        <v>11</v>
      </c>
      <c r="E24" s="6" t="s">
        <v>513</v>
      </c>
      <c r="F24" s="52">
        <v>27.5</v>
      </c>
      <c r="G24" s="54">
        <v>39.049999999999997</v>
      </c>
      <c r="H24" s="5" t="s">
        <v>59</v>
      </c>
      <c r="I24" s="5" t="s">
        <v>60</v>
      </c>
      <c r="J24" s="5" t="s">
        <v>36</v>
      </c>
      <c r="K24" s="45" t="s">
        <v>599</v>
      </c>
      <c r="L24" s="45" t="s">
        <v>599</v>
      </c>
      <c r="M24" s="7" t="s">
        <v>88</v>
      </c>
      <c r="N24" s="46" t="s">
        <v>599</v>
      </c>
    </row>
    <row r="25" spans="2:14" x14ac:dyDescent="0.3">
      <c r="B25" s="8">
        <v>16</v>
      </c>
      <c r="C25" s="19" t="s">
        <v>595</v>
      </c>
      <c r="D25" s="5" t="s">
        <v>11</v>
      </c>
      <c r="E25" s="6" t="s">
        <v>514</v>
      </c>
      <c r="F25" s="52">
        <v>27.5</v>
      </c>
      <c r="G25" s="50">
        <v>39.299999999999997</v>
      </c>
      <c r="H25" s="5" t="s">
        <v>59</v>
      </c>
      <c r="I25" s="5" t="s">
        <v>60</v>
      </c>
      <c r="J25" s="5" t="s">
        <v>36</v>
      </c>
      <c r="K25" s="45" t="s">
        <v>599</v>
      </c>
      <c r="L25" s="45" t="s">
        <v>599</v>
      </c>
      <c r="M25" s="7" t="s">
        <v>27</v>
      </c>
      <c r="N25" s="46" t="s">
        <v>599</v>
      </c>
    </row>
    <row r="26" spans="2:14" x14ac:dyDescent="0.3">
      <c r="B26" s="8">
        <v>11</v>
      </c>
      <c r="C26" s="19" t="s">
        <v>595</v>
      </c>
      <c r="D26" s="5" t="s">
        <v>66</v>
      </c>
      <c r="E26" s="6" t="s">
        <v>532</v>
      </c>
      <c r="F26" s="52">
        <v>26</v>
      </c>
      <c r="G26" s="50">
        <v>37.450000000000003</v>
      </c>
      <c r="H26" s="5" t="s">
        <v>59</v>
      </c>
      <c r="I26" s="5" t="s">
        <v>60</v>
      </c>
      <c r="J26" s="5" t="s">
        <v>36</v>
      </c>
      <c r="K26" s="45" t="s">
        <v>599</v>
      </c>
      <c r="L26" s="45" t="s">
        <v>599</v>
      </c>
      <c r="M26" s="7" t="s">
        <v>88</v>
      </c>
      <c r="N26" s="46" t="s">
        <v>599</v>
      </c>
    </row>
    <row r="27" spans="2:14" x14ac:dyDescent="0.3">
      <c r="B27" s="8">
        <v>18</v>
      </c>
      <c r="C27" s="19" t="s">
        <v>595</v>
      </c>
      <c r="D27" s="5" t="s">
        <v>11</v>
      </c>
      <c r="E27" s="6" t="s">
        <v>515</v>
      </c>
      <c r="F27" s="52">
        <v>24.5</v>
      </c>
      <c r="G27" s="55">
        <v>34.200000000000003</v>
      </c>
      <c r="H27" s="5" t="s">
        <v>59</v>
      </c>
      <c r="I27" s="5" t="s">
        <v>60</v>
      </c>
      <c r="J27" s="5" t="s">
        <v>36</v>
      </c>
      <c r="K27" s="45" t="s">
        <v>599</v>
      </c>
      <c r="L27" s="45" t="s">
        <v>599</v>
      </c>
      <c r="M27" s="7" t="s">
        <v>27</v>
      </c>
      <c r="N27" s="46" t="s">
        <v>599</v>
      </c>
    </row>
    <row r="28" spans="2:14" x14ac:dyDescent="0.3">
      <c r="B28" s="8">
        <v>19</v>
      </c>
      <c r="C28" s="19" t="s">
        <v>595</v>
      </c>
      <c r="D28" s="5" t="s">
        <v>11</v>
      </c>
      <c r="E28" s="6" t="s">
        <v>516</v>
      </c>
      <c r="F28" s="52">
        <v>24</v>
      </c>
      <c r="G28" s="55">
        <v>34.1</v>
      </c>
      <c r="H28" s="5" t="s">
        <v>59</v>
      </c>
      <c r="I28" s="5" t="s">
        <v>60</v>
      </c>
      <c r="J28" s="5" t="s">
        <v>36</v>
      </c>
      <c r="K28" s="45" t="s">
        <v>599</v>
      </c>
      <c r="L28" s="45" t="s">
        <v>599</v>
      </c>
      <c r="M28" s="7" t="s">
        <v>107</v>
      </c>
      <c r="N28" s="46" t="s">
        <v>599</v>
      </c>
    </row>
    <row r="29" spans="2:14" x14ac:dyDescent="0.3">
      <c r="B29" s="8">
        <v>20</v>
      </c>
      <c r="C29" s="19" t="s">
        <v>595</v>
      </c>
      <c r="D29" s="5" t="s">
        <v>11</v>
      </c>
      <c r="E29" s="6" t="s">
        <v>518</v>
      </c>
      <c r="F29" s="52">
        <v>21</v>
      </c>
      <c r="G29" s="55">
        <v>30.4</v>
      </c>
      <c r="H29" s="5" t="s">
        <v>59</v>
      </c>
      <c r="I29" s="5" t="s">
        <v>60</v>
      </c>
      <c r="J29" s="5" t="s">
        <v>36</v>
      </c>
      <c r="K29" s="45" t="s">
        <v>599</v>
      </c>
      <c r="L29" s="45" t="s">
        <v>599</v>
      </c>
      <c r="M29" s="7" t="s">
        <v>38</v>
      </c>
      <c r="N29" s="46" t="s">
        <v>599</v>
      </c>
    </row>
    <row r="30" spans="2:14" x14ac:dyDescent="0.3">
      <c r="B30" s="13"/>
      <c r="C30" s="23"/>
      <c r="D30" s="20"/>
      <c r="E30" s="14"/>
      <c r="F30" s="14"/>
      <c r="G30" s="14"/>
      <c r="H30" s="14"/>
      <c r="I30" s="14"/>
      <c r="J30" s="14"/>
      <c r="K30" s="14"/>
      <c r="L30" s="14"/>
      <c r="M30" s="15" t="s">
        <v>64</v>
      </c>
      <c r="N30" s="16">
        <f>SUBTOTAL(109,Table1423[Skiriamos lėšos, iš viso])</f>
        <v>515728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1FC5-171E-F24D-AABD-C9DA4CB35670}">
  <dimension ref="B5:N25"/>
  <sheetViews>
    <sheetView showGridLines="0" zoomScale="90" zoomScaleNormal="90" workbookViewId="0">
      <selection activeCell="B7" sqref="B7"/>
    </sheetView>
  </sheetViews>
  <sheetFormatPr defaultColWidth="11.19921875" defaultRowHeight="15.6" x14ac:dyDescent="0.3"/>
  <cols>
    <col min="1" max="1" width="2.296875" customWidth="1"/>
    <col min="2" max="2" width="5.19921875" customWidth="1"/>
    <col min="3" max="3" width="6.296875" style="22" customWidth="1"/>
    <col min="4" max="4" width="10.296875" style="18" customWidth="1"/>
    <col min="5" max="5" width="13.19921875" customWidth="1"/>
    <col min="6" max="7" width="11.69921875" customWidth="1"/>
    <col min="8" max="8" width="15.796875" customWidth="1"/>
    <col min="9" max="9" width="17.796875" customWidth="1"/>
    <col min="10" max="10" width="16.796875" customWidth="1"/>
    <col min="11" max="11" width="19" customWidth="1"/>
    <col min="12" max="12" width="36.796875" customWidth="1"/>
    <col min="13" max="13" width="35.796875" customWidth="1"/>
    <col min="14" max="14" width="10.796875" customWidth="1"/>
  </cols>
  <sheetData>
    <row r="5" spans="2:14" ht="18" x14ac:dyDescent="0.3">
      <c r="B5" s="3" t="s">
        <v>679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8" customHeight="1" x14ac:dyDescent="0.3"/>
    <row r="9" spans="2:14" ht="63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595</v>
      </c>
      <c r="D10" s="5" t="s">
        <v>66</v>
      </c>
      <c r="E10" s="6" t="s">
        <v>519</v>
      </c>
      <c r="F10" s="51">
        <v>34</v>
      </c>
      <c r="G10" s="53">
        <v>48.7</v>
      </c>
      <c r="H10" s="5" t="s">
        <v>13</v>
      </c>
      <c r="I10" s="5">
        <v>1</v>
      </c>
      <c r="J10" s="5" t="s">
        <v>14</v>
      </c>
      <c r="K10" s="7" t="s">
        <v>520</v>
      </c>
      <c r="L10" s="7" t="s">
        <v>521</v>
      </c>
      <c r="M10" s="7" t="s">
        <v>88</v>
      </c>
      <c r="N10" s="9">
        <v>199636</v>
      </c>
    </row>
    <row r="11" spans="2:14" x14ac:dyDescent="0.3">
      <c r="B11" s="8">
        <v>2</v>
      </c>
      <c r="C11" s="19" t="s">
        <v>595</v>
      </c>
      <c r="D11" s="5" t="s">
        <v>66</v>
      </c>
      <c r="E11" s="6" t="s">
        <v>522</v>
      </c>
      <c r="F11" s="51">
        <v>34</v>
      </c>
      <c r="G11" s="53">
        <v>48.6</v>
      </c>
      <c r="H11" s="5" t="s">
        <v>13</v>
      </c>
      <c r="I11" s="5">
        <v>2</v>
      </c>
      <c r="J11" s="5" t="s">
        <v>14</v>
      </c>
      <c r="K11" s="7" t="s">
        <v>523</v>
      </c>
      <c r="L11" s="7" t="s">
        <v>524</v>
      </c>
      <c r="M11" s="7" t="s">
        <v>96</v>
      </c>
      <c r="N11" s="9">
        <v>200000</v>
      </c>
    </row>
    <row r="12" spans="2:14" x14ac:dyDescent="0.3">
      <c r="B12" s="8">
        <v>3</v>
      </c>
      <c r="C12" s="19" t="s">
        <v>595</v>
      </c>
      <c r="D12" s="5" t="s">
        <v>66</v>
      </c>
      <c r="E12" s="6" t="s">
        <v>525</v>
      </c>
      <c r="F12" s="52">
        <v>32.5</v>
      </c>
      <c r="G12" s="53">
        <v>46.1</v>
      </c>
      <c r="H12" s="5" t="s">
        <v>13</v>
      </c>
      <c r="I12" s="5">
        <v>3</v>
      </c>
      <c r="J12" s="5" t="s">
        <v>684</v>
      </c>
      <c r="K12" s="45" t="s">
        <v>599</v>
      </c>
      <c r="L12" s="45" t="s">
        <v>599</v>
      </c>
      <c r="M12" s="7" t="s">
        <v>27</v>
      </c>
      <c r="N12" s="46" t="s">
        <v>599</v>
      </c>
    </row>
    <row r="13" spans="2:14" x14ac:dyDescent="0.3">
      <c r="B13" s="8">
        <v>4</v>
      </c>
      <c r="C13" s="19" t="s">
        <v>595</v>
      </c>
      <c r="D13" s="5" t="s">
        <v>66</v>
      </c>
      <c r="E13" s="6" t="s">
        <v>526</v>
      </c>
      <c r="F13" s="52">
        <v>31.5</v>
      </c>
      <c r="G13" s="53">
        <v>44.85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27</v>
      </c>
      <c r="N13" s="46" t="s">
        <v>599</v>
      </c>
    </row>
    <row r="14" spans="2:14" x14ac:dyDescent="0.3">
      <c r="B14" s="8">
        <v>5</v>
      </c>
      <c r="C14" s="19" t="s">
        <v>595</v>
      </c>
      <c r="D14" s="5" t="s">
        <v>66</v>
      </c>
      <c r="E14" s="6" t="s">
        <v>527</v>
      </c>
      <c r="F14" s="52">
        <v>31</v>
      </c>
      <c r="G14" s="53">
        <v>44.55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27</v>
      </c>
      <c r="N14" s="46" t="s">
        <v>599</v>
      </c>
    </row>
    <row r="15" spans="2:14" x14ac:dyDescent="0.3">
      <c r="B15" s="8">
        <v>6</v>
      </c>
      <c r="C15" s="19" t="s">
        <v>595</v>
      </c>
      <c r="D15" s="5" t="s">
        <v>66</v>
      </c>
      <c r="E15" s="6" t="s">
        <v>528</v>
      </c>
      <c r="F15" s="52">
        <v>31.5</v>
      </c>
      <c r="G15" s="53">
        <v>44.35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595</v>
      </c>
      <c r="D16" s="5" t="s">
        <v>66</v>
      </c>
      <c r="E16" s="6" t="s">
        <v>529</v>
      </c>
      <c r="F16" s="52">
        <v>29.5</v>
      </c>
      <c r="G16" s="53">
        <v>42.5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88</v>
      </c>
      <c r="N16" s="46" t="s">
        <v>599</v>
      </c>
    </row>
    <row r="17" spans="2:14" x14ac:dyDescent="0.3">
      <c r="B17" s="8">
        <v>8</v>
      </c>
      <c r="C17" s="19" t="s">
        <v>595</v>
      </c>
      <c r="D17" s="5" t="s">
        <v>66</v>
      </c>
      <c r="E17" s="6" t="s">
        <v>530</v>
      </c>
      <c r="F17" s="52">
        <v>29</v>
      </c>
      <c r="G17" s="53">
        <v>41.5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88</v>
      </c>
      <c r="N17" s="46" t="s">
        <v>599</v>
      </c>
    </row>
    <row r="18" spans="2:14" x14ac:dyDescent="0.3">
      <c r="B18" s="8">
        <v>9</v>
      </c>
      <c r="C18" s="19" t="s">
        <v>595</v>
      </c>
      <c r="D18" s="5" t="s">
        <v>66</v>
      </c>
      <c r="E18" s="6" t="s">
        <v>531</v>
      </c>
      <c r="F18" s="52">
        <v>26</v>
      </c>
      <c r="G18" s="53">
        <v>36.549999999999997</v>
      </c>
      <c r="H18" s="5" t="s">
        <v>59</v>
      </c>
      <c r="I18" s="5" t="s">
        <v>60</v>
      </c>
      <c r="J18" s="5" t="s">
        <v>36</v>
      </c>
      <c r="K18" s="45" t="s">
        <v>599</v>
      </c>
      <c r="L18" s="45" t="s">
        <v>599</v>
      </c>
      <c r="M18" s="7" t="s">
        <v>88</v>
      </c>
      <c r="N18" s="46" t="s">
        <v>599</v>
      </c>
    </row>
    <row r="19" spans="2:14" x14ac:dyDescent="0.3">
      <c r="B19" s="8">
        <v>10</v>
      </c>
      <c r="C19" s="19" t="s">
        <v>595</v>
      </c>
      <c r="D19" s="5" t="s">
        <v>66</v>
      </c>
      <c r="E19" s="6" t="s">
        <v>534</v>
      </c>
      <c r="F19" s="52">
        <v>25</v>
      </c>
      <c r="G19" s="53">
        <v>35.200000000000003</v>
      </c>
      <c r="H19" s="5" t="s">
        <v>59</v>
      </c>
      <c r="I19" s="5" t="s">
        <v>60</v>
      </c>
      <c r="J19" s="5" t="s">
        <v>36</v>
      </c>
      <c r="K19" s="45" t="s">
        <v>599</v>
      </c>
      <c r="L19" s="45" t="s">
        <v>599</v>
      </c>
      <c r="M19" s="7" t="s">
        <v>27</v>
      </c>
      <c r="N19" s="46" t="s">
        <v>599</v>
      </c>
    </row>
    <row r="20" spans="2:14" x14ac:dyDescent="0.3">
      <c r="B20" s="8">
        <v>12</v>
      </c>
      <c r="C20" s="19" t="s">
        <v>595</v>
      </c>
      <c r="D20" s="5" t="s">
        <v>66</v>
      </c>
      <c r="E20" s="6" t="s">
        <v>517</v>
      </c>
      <c r="F20" s="52">
        <v>23.5</v>
      </c>
      <c r="G20" s="53">
        <v>33.85</v>
      </c>
      <c r="H20" s="5" t="s">
        <v>59</v>
      </c>
      <c r="I20" s="5" t="s">
        <v>60</v>
      </c>
      <c r="J20" s="5" t="s">
        <v>36</v>
      </c>
      <c r="K20" s="45" t="s">
        <v>599</v>
      </c>
      <c r="L20" s="45" t="s">
        <v>599</v>
      </c>
      <c r="M20" s="7" t="s">
        <v>27</v>
      </c>
      <c r="N20" s="46" t="s">
        <v>599</v>
      </c>
    </row>
    <row r="21" spans="2:14" x14ac:dyDescent="0.3">
      <c r="B21" s="8">
        <v>13</v>
      </c>
      <c r="C21" s="19" t="s">
        <v>595</v>
      </c>
      <c r="D21" s="5" t="s">
        <v>66</v>
      </c>
      <c r="E21" s="6" t="s">
        <v>533</v>
      </c>
      <c r="F21" s="52">
        <v>25.5</v>
      </c>
      <c r="G21" s="53">
        <v>36.549999999999997</v>
      </c>
      <c r="H21" s="5" t="s">
        <v>59</v>
      </c>
      <c r="I21" s="5" t="s">
        <v>60</v>
      </c>
      <c r="J21" s="5" t="s">
        <v>36</v>
      </c>
      <c r="K21" s="45" t="s">
        <v>599</v>
      </c>
      <c r="L21" s="45" t="s">
        <v>599</v>
      </c>
      <c r="M21" s="7" t="s">
        <v>88</v>
      </c>
      <c r="N21" s="46" t="s">
        <v>599</v>
      </c>
    </row>
    <row r="22" spans="2:14" x14ac:dyDescent="0.3">
      <c r="B22" s="8">
        <v>14</v>
      </c>
      <c r="C22" s="19" t="s">
        <v>595</v>
      </c>
      <c r="D22" s="5" t="s">
        <v>66</v>
      </c>
      <c r="E22" s="6" t="s">
        <v>535</v>
      </c>
      <c r="F22" s="52">
        <v>24</v>
      </c>
      <c r="G22" s="53">
        <v>34.200000000000003</v>
      </c>
      <c r="H22" s="5" t="s">
        <v>59</v>
      </c>
      <c r="I22" s="5" t="s">
        <v>60</v>
      </c>
      <c r="J22" s="5" t="s">
        <v>36</v>
      </c>
      <c r="K22" s="45" t="s">
        <v>599</v>
      </c>
      <c r="L22" s="45" t="s">
        <v>599</v>
      </c>
      <c r="M22" s="7" t="s">
        <v>27</v>
      </c>
      <c r="N22" s="46" t="s">
        <v>599</v>
      </c>
    </row>
    <row r="23" spans="2:14" x14ac:dyDescent="0.3">
      <c r="B23" s="8">
        <v>15</v>
      </c>
      <c r="C23" s="19" t="s">
        <v>595</v>
      </c>
      <c r="D23" s="5" t="s">
        <v>66</v>
      </c>
      <c r="E23" s="6" t="s">
        <v>537</v>
      </c>
      <c r="F23" s="52">
        <v>22.5</v>
      </c>
      <c r="G23" s="53">
        <v>31.6</v>
      </c>
      <c r="H23" s="5" t="s">
        <v>59</v>
      </c>
      <c r="I23" s="5" t="s">
        <v>60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8">
        <v>16</v>
      </c>
      <c r="C24" s="19" t="s">
        <v>595</v>
      </c>
      <c r="D24" s="5" t="s">
        <v>66</v>
      </c>
      <c r="E24" s="6" t="s">
        <v>536</v>
      </c>
      <c r="F24" s="52">
        <v>23</v>
      </c>
      <c r="G24" s="53">
        <v>33.1</v>
      </c>
      <c r="H24" s="5" t="s">
        <v>59</v>
      </c>
      <c r="I24" s="5" t="s">
        <v>60</v>
      </c>
      <c r="J24" s="5" t="s">
        <v>36</v>
      </c>
      <c r="K24" s="45" t="s">
        <v>599</v>
      </c>
      <c r="L24" s="45" t="s">
        <v>599</v>
      </c>
      <c r="M24" s="7" t="s">
        <v>88</v>
      </c>
      <c r="N24" s="46" t="s">
        <v>599</v>
      </c>
    </row>
    <row r="25" spans="2:14" x14ac:dyDescent="0.3">
      <c r="B25" s="13"/>
      <c r="C25" s="23"/>
      <c r="D25" s="20"/>
      <c r="E25" s="14"/>
      <c r="F25" s="14"/>
      <c r="G25" s="14"/>
      <c r="H25" s="14"/>
      <c r="I25" s="14"/>
      <c r="J25" s="14"/>
      <c r="K25" s="14"/>
      <c r="L25" s="14"/>
      <c r="M25" s="15" t="s">
        <v>64</v>
      </c>
      <c r="N25" s="16">
        <f>SUBTOTAL(109,Table1424[Skiriamos lėšos, iš viso])</f>
        <v>399636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296C-4082-994F-A311-38FBA1CF1ECF}">
  <dimension ref="B5:N35"/>
  <sheetViews>
    <sheetView showGridLines="0" topLeftCell="A3" zoomScale="90" zoomScaleNormal="90" workbookViewId="0">
      <selection activeCell="I37" sqref="I37"/>
    </sheetView>
  </sheetViews>
  <sheetFormatPr defaultColWidth="11.19921875" defaultRowHeight="15.6" x14ac:dyDescent="0.3"/>
  <cols>
    <col min="1" max="1" width="1.69921875" customWidth="1"/>
    <col min="2" max="2" width="4.69921875" customWidth="1"/>
    <col min="3" max="3" width="6.5" style="22" customWidth="1"/>
    <col min="4" max="4" width="9.8984375" style="18" customWidth="1"/>
    <col min="5" max="5" width="13.296875" customWidth="1"/>
    <col min="6" max="6" width="11" customWidth="1"/>
    <col min="7" max="7" width="12.69921875" customWidth="1"/>
    <col min="8" max="8" width="15.19921875" customWidth="1"/>
    <col min="9" max="9" width="17.796875" customWidth="1"/>
    <col min="10" max="10" width="16.796875" customWidth="1"/>
    <col min="11" max="11" width="20.296875" customWidth="1"/>
    <col min="12" max="12" width="38.19921875" customWidth="1"/>
    <col min="13" max="13" width="36.19921875" customWidth="1"/>
    <col min="14" max="14" width="11.19921875" customWidth="1"/>
  </cols>
  <sheetData>
    <row r="5" spans="2:14" ht="18" x14ac:dyDescent="0.3">
      <c r="B5" s="3" t="s">
        <v>680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199999999999999" customHeight="1" x14ac:dyDescent="0.3"/>
    <row r="9" spans="2:14" ht="63.6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692</v>
      </c>
      <c r="G9" s="11" t="s">
        <v>691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596</v>
      </c>
      <c r="D10" s="5" t="s">
        <v>11</v>
      </c>
      <c r="E10" s="6" t="s">
        <v>538</v>
      </c>
      <c r="F10" s="51">
        <v>38.5</v>
      </c>
      <c r="G10" s="53">
        <v>54.65</v>
      </c>
      <c r="H10" s="5" t="s">
        <v>13</v>
      </c>
      <c r="I10" s="5">
        <v>1</v>
      </c>
      <c r="J10" s="5" t="s">
        <v>14</v>
      </c>
      <c r="K10" s="7" t="s">
        <v>539</v>
      </c>
      <c r="L10" s="7" t="s">
        <v>540</v>
      </c>
      <c r="M10" s="7" t="s">
        <v>38</v>
      </c>
      <c r="N10" s="9">
        <v>199980</v>
      </c>
    </row>
    <row r="11" spans="2:14" x14ac:dyDescent="0.3">
      <c r="B11" s="8">
        <v>2</v>
      </c>
      <c r="C11" s="19" t="s">
        <v>596</v>
      </c>
      <c r="D11" s="5" t="s">
        <v>11</v>
      </c>
      <c r="E11" s="6" t="s">
        <v>541</v>
      </c>
      <c r="F11" s="51">
        <v>37.5</v>
      </c>
      <c r="G11" s="53">
        <v>53.25</v>
      </c>
      <c r="H11" s="5" t="s">
        <v>13</v>
      </c>
      <c r="I11" s="5">
        <v>2</v>
      </c>
      <c r="J11" s="5" t="s">
        <v>14</v>
      </c>
      <c r="K11" s="7" t="s">
        <v>542</v>
      </c>
      <c r="L11" s="7" t="s">
        <v>543</v>
      </c>
      <c r="M11" s="7" t="s">
        <v>92</v>
      </c>
      <c r="N11" s="9">
        <v>200000</v>
      </c>
    </row>
    <row r="12" spans="2:14" x14ac:dyDescent="0.3">
      <c r="B12" s="8">
        <v>3</v>
      </c>
      <c r="C12" s="19" t="s">
        <v>596</v>
      </c>
      <c r="D12" s="5" t="s">
        <v>11</v>
      </c>
      <c r="E12" s="6" t="s">
        <v>544</v>
      </c>
      <c r="F12" s="51">
        <v>36.5</v>
      </c>
      <c r="G12" s="53">
        <v>51.9</v>
      </c>
      <c r="H12" s="5" t="s">
        <v>13</v>
      </c>
      <c r="I12" s="5">
        <v>3</v>
      </c>
      <c r="J12" s="5" t="s">
        <v>14</v>
      </c>
      <c r="K12" s="7" t="s">
        <v>545</v>
      </c>
      <c r="L12" s="7" t="s">
        <v>546</v>
      </c>
      <c r="M12" s="7" t="s">
        <v>38</v>
      </c>
      <c r="N12" s="9">
        <v>199989</v>
      </c>
    </row>
    <row r="13" spans="2:14" x14ac:dyDescent="0.3">
      <c r="B13" s="8">
        <v>4</v>
      </c>
      <c r="C13" s="19" t="s">
        <v>596</v>
      </c>
      <c r="D13" s="5" t="s">
        <v>11</v>
      </c>
      <c r="E13" s="6" t="s">
        <v>547</v>
      </c>
      <c r="F13" s="51">
        <v>36</v>
      </c>
      <c r="G13" s="53">
        <v>51.2</v>
      </c>
      <c r="H13" s="5" t="s">
        <v>13</v>
      </c>
      <c r="I13" s="5">
        <v>4</v>
      </c>
      <c r="J13" s="5" t="s">
        <v>14</v>
      </c>
      <c r="K13" s="7" t="s">
        <v>548</v>
      </c>
      <c r="L13" s="7" t="s">
        <v>549</v>
      </c>
      <c r="M13" s="7" t="s">
        <v>38</v>
      </c>
      <c r="N13" s="9">
        <v>200000</v>
      </c>
    </row>
    <row r="14" spans="2:14" x14ac:dyDescent="0.3">
      <c r="B14" s="8">
        <v>5</v>
      </c>
      <c r="C14" s="19" t="s">
        <v>596</v>
      </c>
      <c r="D14" s="5" t="s">
        <v>11</v>
      </c>
      <c r="E14" s="6" t="s">
        <v>550</v>
      </c>
      <c r="F14" s="51">
        <v>35.5</v>
      </c>
      <c r="G14" s="53">
        <v>50.2</v>
      </c>
      <c r="H14" s="5" t="s">
        <v>13</v>
      </c>
      <c r="I14" s="5">
        <v>5</v>
      </c>
      <c r="J14" s="5" t="s">
        <v>14</v>
      </c>
      <c r="K14" s="7" t="s">
        <v>551</v>
      </c>
      <c r="L14" s="7" t="s">
        <v>552</v>
      </c>
      <c r="M14" s="7" t="s">
        <v>38</v>
      </c>
      <c r="N14" s="9">
        <v>200000</v>
      </c>
    </row>
    <row r="15" spans="2:14" x14ac:dyDescent="0.3">
      <c r="B15" s="8">
        <v>6</v>
      </c>
      <c r="C15" s="19" t="s">
        <v>596</v>
      </c>
      <c r="D15" s="5" t="s">
        <v>11</v>
      </c>
      <c r="E15" s="6" t="s">
        <v>553</v>
      </c>
      <c r="F15" s="52">
        <v>35</v>
      </c>
      <c r="G15" s="53">
        <v>49.7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92</v>
      </c>
      <c r="N15" s="46" t="s">
        <v>599</v>
      </c>
    </row>
    <row r="16" spans="2:14" x14ac:dyDescent="0.3">
      <c r="B16" s="8">
        <v>7</v>
      </c>
      <c r="C16" s="19" t="s">
        <v>596</v>
      </c>
      <c r="D16" s="5" t="s">
        <v>11</v>
      </c>
      <c r="E16" s="6" t="s">
        <v>554</v>
      </c>
      <c r="F16" s="52">
        <v>34.5</v>
      </c>
      <c r="G16" s="53">
        <v>49.6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92</v>
      </c>
      <c r="N16" s="46" t="s">
        <v>599</v>
      </c>
    </row>
    <row r="17" spans="2:14" x14ac:dyDescent="0.3">
      <c r="B17" s="8">
        <v>8</v>
      </c>
      <c r="C17" s="19" t="s">
        <v>596</v>
      </c>
      <c r="D17" s="5" t="s">
        <v>11</v>
      </c>
      <c r="E17" s="6" t="s">
        <v>555</v>
      </c>
      <c r="F17" s="52">
        <v>34.5</v>
      </c>
      <c r="G17" s="53">
        <v>49.35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17</v>
      </c>
      <c r="N17" s="46" t="s">
        <v>599</v>
      </c>
    </row>
    <row r="18" spans="2:14" x14ac:dyDescent="0.3">
      <c r="B18" s="8">
        <v>9</v>
      </c>
      <c r="C18" s="19" t="s">
        <v>596</v>
      </c>
      <c r="D18" s="5" t="s">
        <v>11</v>
      </c>
      <c r="E18" s="6" t="s">
        <v>556</v>
      </c>
      <c r="F18" s="52">
        <v>34</v>
      </c>
      <c r="G18" s="53">
        <v>49.1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38</v>
      </c>
      <c r="N18" s="46" t="s">
        <v>599</v>
      </c>
    </row>
    <row r="19" spans="2:14" x14ac:dyDescent="0.3">
      <c r="B19" s="8">
        <v>10</v>
      </c>
      <c r="C19" s="19" t="s">
        <v>596</v>
      </c>
      <c r="D19" s="5" t="s">
        <v>11</v>
      </c>
      <c r="E19" s="6" t="s">
        <v>557</v>
      </c>
      <c r="F19" s="52">
        <v>34</v>
      </c>
      <c r="G19" s="53">
        <v>49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92</v>
      </c>
      <c r="N19" s="46" t="s">
        <v>599</v>
      </c>
    </row>
    <row r="20" spans="2:14" x14ac:dyDescent="0.3">
      <c r="B20" s="8">
        <v>11</v>
      </c>
      <c r="C20" s="19" t="s">
        <v>596</v>
      </c>
      <c r="D20" s="5" t="s">
        <v>11</v>
      </c>
      <c r="E20" s="6" t="s">
        <v>558</v>
      </c>
      <c r="F20" s="52">
        <v>33.5</v>
      </c>
      <c r="G20" s="53">
        <v>48.35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38</v>
      </c>
      <c r="N20" s="46" t="s">
        <v>599</v>
      </c>
    </row>
    <row r="21" spans="2:14" x14ac:dyDescent="0.3">
      <c r="B21" s="8">
        <v>12</v>
      </c>
      <c r="C21" s="19" t="s">
        <v>596</v>
      </c>
      <c r="D21" s="5" t="s">
        <v>11</v>
      </c>
      <c r="E21" s="6" t="s">
        <v>559</v>
      </c>
      <c r="F21" s="52">
        <v>34</v>
      </c>
      <c r="G21" s="53">
        <v>48.35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17</v>
      </c>
      <c r="N21" s="46" t="s">
        <v>599</v>
      </c>
    </row>
    <row r="22" spans="2:14" x14ac:dyDescent="0.3">
      <c r="B22" s="8">
        <v>13</v>
      </c>
      <c r="C22" s="19" t="s">
        <v>596</v>
      </c>
      <c r="D22" s="5" t="s">
        <v>11</v>
      </c>
      <c r="E22" s="6" t="s">
        <v>560</v>
      </c>
      <c r="F22" s="52">
        <v>33.5</v>
      </c>
      <c r="G22" s="53">
        <v>47.7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92</v>
      </c>
      <c r="N22" s="46" t="s">
        <v>599</v>
      </c>
    </row>
    <row r="23" spans="2:14" x14ac:dyDescent="0.3">
      <c r="B23" s="8">
        <v>14</v>
      </c>
      <c r="C23" s="19" t="s">
        <v>596</v>
      </c>
      <c r="D23" s="5" t="s">
        <v>11</v>
      </c>
      <c r="E23" s="6" t="s">
        <v>561</v>
      </c>
      <c r="F23" s="52">
        <v>33</v>
      </c>
      <c r="G23" s="53">
        <v>47.35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38</v>
      </c>
      <c r="N23" s="46" t="s">
        <v>599</v>
      </c>
    </row>
    <row r="24" spans="2:14" x14ac:dyDescent="0.3">
      <c r="B24" s="8">
        <v>15</v>
      </c>
      <c r="C24" s="19" t="s">
        <v>596</v>
      </c>
      <c r="D24" s="5" t="s">
        <v>11</v>
      </c>
      <c r="E24" s="6" t="s">
        <v>562</v>
      </c>
      <c r="F24" s="52">
        <v>33.5</v>
      </c>
      <c r="G24" s="53">
        <v>47.35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38</v>
      </c>
      <c r="N24" s="46" t="s">
        <v>599</v>
      </c>
    </row>
    <row r="25" spans="2:14" x14ac:dyDescent="0.3">
      <c r="B25" s="8">
        <v>16</v>
      </c>
      <c r="C25" s="19" t="s">
        <v>596</v>
      </c>
      <c r="D25" s="5" t="s">
        <v>11</v>
      </c>
      <c r="E25" s="6" t="s">
        <v>563</v>
      </c>
      <c r="F25" s="52">
        <v>32.5</v>
      </c>
      <c r="G25" s="53">
        <v>46.95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92</v>
      </c>
      <c r="N25" s="46" t="s">
        <v>599</v>
      </c>
    </row>
    <row r="26" spans="2:14" x14ac:dyDescent="0.3">
      <c r="B26" s="8">
        <v>17</v>
      </c>
      <c r="C26" s="19" t="s">
        <v>596</v>
      </c>
      <c r="D26" s="5" t="s">
        <v>11</v>
      </c>
      <c r="E26" s="6" t="s">
        <v>564</v>
      </c>
      <c r="F26" s="52">
        <v>32.5</v>
      </c>
      <c r="G26" s="53">
        <v>46.35</v>
      </c>
      <c r="H26" s="5" t="s">
        <v>13</v>
      </c>
      <c r="I26" s="5">
        <v>17</v>
      </c>
      <c r="J26" s="5" t="s">
        <v>36</v>
      </c>
      <c r="K26" s="45" t="s">
        <v>599</v>
      </c>
      <c r="L26" s="45" t="s">
        <v>599</v>
      </c>
      <c r="M26" s="7" t="s">
        <v>92</v>
      </c>
      <c r="N26" s="46" t="s">
        <v>599</v>
      </c>
    </row>
    <row r="27" spans="2:14" x14ac:dyDescent="0.3">
      <c r="B27" s="8">
        <v>18</v>
      </c>
      <c r="C27" s="19" t="s">
        <v>596</v>
      </c>
      <c r="D27" s="5" t="s">
        <v>11</v>
      </c>
      <c r="E27" s="6" t="s">
        <v>565</v>
      </c>
      <c r="F27" s="52">
        <v>32.5</v>
      </c>
      <c r="G27" s="53">
        <v>46.2</v>
      </c>
      <c r="H27" s="5" t="s">
        <v>13</v>
      </c>
      <c r="I27" s="5">
        <v>18</v>
      </c>
      <c r="J27" s="5" t="s">
        <v>36</v>
      </c>
      <c r="K27" s="45" t="s">
        <v>599</v>
      </c>
      <c r="L27" s="45" t="s">
        <v>599</v>
      </c>
      <c r="M27" s="7" t="s">
        <v>92</v>
      </c>
      <c r="N27" s="46" t="s">
        <v>599</v>
      </c>
    </row>
    <row r="28" spans="2:14" x14ac:dyDescent="0.3">
      <c r="B28" s="8">
        <v>19</v>
      </c>
      <c r="C28" s="19" t="s">
        <v>596</v>
      </c>
      <c r="D28" s="5" t="s">
        <v>11</v>
      </c>
      <c r="E28" s="6" t="s">
        <v>566</v>
      </c>
      <c r="F28" s="52">
        <v>31.5</v>
      </c>
      <c r="G28" s="53">
        <v>46</v>
      </c>
      <c r="H28" s="5" t="s">
        <v>13</v>
      </c>
      <c r="I28" s="5">
        <v>19</v>
      </c>
      <c r="J28" s="5" t="s">
        <v>36</v>
      </c>
      <c r="K28" s="45" t="s">
        <v>599</v>
      </c>
      <c r="L28" s="45" t="s">
        <v>599</v>
      </c>
      <c r="M28" s="7" t="s">
        <v>38</v>
      </c>
      <c r="N28" s="46" t="s">
        <v>599</v>
      </c>
    </row>
    <row r="29" spans="2:14" x14ac:dyDescent="0.3">
      <c r="B29" s="8">
        <v>20</v>
      </c>
      <c r="C29" s="19" t="s">
        <v>596</v>
      </c>
      <c r="D29" s="5" t="s">
        <v>11</v>
      </c>
      <c r="E29" s="6" t="s">
        <v>567</v>
      </c>
      <c r="F29" s="52">
        <v>31.5</v>
      </c>
      <c r="G29" s="53">
        <v>44.9</v>
      </c>
      <c r="H29" s="5" t="s">
        <v>13</v>
      </c>
      <c r="I29" s="5">
        <v>20</v>
      </c>
      <c r="J29" s="5" t="s">
        <v>36</v>
      </c>
      <c r="K29" s="45" t="s">
        <v>599</v>
      </c>
      <c r="L29" s="45" t="s">
        <v>599</v>
      </c>
      <c r="M29" s="7" t="s">
        <v>92</v>
      </c>
      <c r="N29" s="46" t="s">
        <v>599</v>
      </c>
    </row>
    <row r="30" spans="2:14" x14ac:dyDescent="0.3">
      <c r="B30" s="8">
        <v>21</v>
      </c>
      <c r="C30" s="19" t="s">
        <v>596</v>
      </c>
      <c r="D30" s="5" t="s">
        <v>11</v>
      </c>
      <c r="E30" s="6" t="s">
        <v>568</v>
      </c>
      <c r="F30" s="52">
        <v>31.5</v>
      </c>
      <c r="G30" s="53">
        <v>44.85</v>
      </c>
      <c r="H30" s="5" t="s">
        <v>13</v>
      </c>
      <c r="I30" s="5">
        <v>21</v>
      </c>
      <c r="J30" s="5" t="s">
        <v>36</v>
      </c>
      <c r="K30" s="45" t="s">
        <v>599</v>
      </c>
      <c r="L30" s="45" t="s">
        <v>599</v>
      </c>
      <c r="M30" s="7" t="s">
        <v>17</v>
      </c>
      <c r="N30" s="46" t="s">
        <v>599</v>
      </c>
    </row>
    <row r="31" spans="2:14" x14ac:dyDescent="0.3">
      <c r="B31" s="8">
        <v>22</v>
      </c>
      <c r="C31" s="19" t="s">
        <v>596</v>
      </c>
      <c r="D31" s="5" t="s">
        <v>11</v>
      </c>
      <c r="E31" s="6" t="s">
        <v>569</v>
      </c>
      <c r="F31" s="52">
        <v>30</v>
      </c>
      <c r="G31" s="53">
        <v>43.5</v>
      </c>
      <c r="H31" s="5" t="s">
        <v>13</v>
      </c>
      <c r="I31" s="5">
        <v>22</v>
      </c>
      <c r="J31" s="5" t="s">
        <v>36</v>
      </c>
      <c r="K31" s="45" t="s">
        <v>599</v>
      </c>
      <c r="L31" s="45" t="s">
        <v>599</v>
      </c>
      <c r="M31" s="7" t="s">
        <v>92</v>
      </c>
      <c r="N31" s="46" t="s">
        <v>599</v>
      </c>
    </row>
    <row r="32" spans="2:14" x14ac:dyDescent="0.3">
      <c r="B32" s="8">
        <v>23</v>
      </c>
      <c r="C32" s="19" t="s">
        <v>596</v>
      </c>
      <c r="D32" s="5" t="s">
        <v>11</v>
      </c>
      <c r="E32" s="6" t="s">
        <v>570</v>
      </c>
      <c r="F32" s="52">
        <v>29</v>
      </c>
      <c r="G32" s="53">
        <v>41.15</v>
      </c>
      <c r="H32" s="5" t="s">
        <v>13</v>
      </c>
      <c r="I32" s="5">
        <v>23</v>
      </c>
      <c r="J32" s="5" t="s">
        <v>36</v>
      </c>
      <c r="K32" s="45" t="s">
        <v>599</v>
      </c>
      <c r="L32" s="45" t="s">
        <v>599</v>
      </c>
      <c r="M32" s="7" t="s">
        <v>38</v>
      </c>
      <c r="N32" s="46" t="s">
        <v>599</v>
      </c>
    </row>
    <row r="33" spans="2:14" x14ac:dyDescent="0.3">
      <c r="B33" s="8">
        <v>24</v>
      </c>
      <c r="C33" s="19" t="s">
        <v>596</v>
      </c>
      <c r="D33" s="5" t="s">
        <v>11</v>
      </c>
      <c r="E33" s="6" t="s">
        <v>571</v>
      </c>
      <c r="F33" s="52">
        <v>27.5</v>
      </c>
      <c r="G33" s="53">
        <v>39.549999999999997</v>
      </c>
      <c r="H33" s="5" t="s">
        <v>59</v>
      </c>
      <c r="I33" s="5" t="s">
        <v>60</v>
      </c>
      <c r="J33" s="5" t="s">
        <v>36</v>
      </c>
      <c r="K33" s="45" t="s">
        <v>599</v>
      </c>
      <c r="L33" s="45" t="s">
        <v>599</v>
      </c>
      <c r="M33" s="47" t="s">
        <v>103</v>
      </c>
      <c r="N33" s="46" t="s">
        <v>599</v>
      </c>
    </row>
    <row r="34" spans="2:14" x14ac:dyDescent="0.3">
      <c r="B34" s="8">
        <v>25</v>
      </c>
      <c r="C34" s="19" t="s">
        <v>596</v>
      </c>
      <c r="D34" s="5" t="s">
        <v>11</v>
      </c>
      <c r="E34" s="6" t="s">
        <v>572</v>
      </c>
      <c r="F34" s="52">
        <v>26.5</v>
      </c>
      <c r="G34" s="53">
        <v>40.049999999999997</v>
      </c>
      <c r="H34" s="5" t="s">
        <v>59</v>
      </c>
      <c r="I34" s="5" t="s">
        <v>60</v>
      </c>
      <c r="J34" s="5" t="s">
        <v>36</v>
      </c>
      <c r="K34" s="45" t="s">
        <v>599</v>
      </c>
      <c r="L34" s="45" t="s">
        <v>599</v>
      </c>
      <c r="M34" s="47" t="s">
        <v>92</v>
      </c>
      <c r="N34" s="46" t="s">
        <v>599</v>
      </c>
    </row>
    <row r="35" spans="2:14" x14ac:dyDescent="0.3">
      <c r="B35" s="13"/>
      <c r="C35" s="23"/>
      <c r="D35" s="20"/>
      <c r="E35" s="14"/>
      <c r="F35" s="14"/>
      <c r="G35" s="14"/>
      <c r="H35" s="14"/>
      <c r="I35" s="14"/>
      <c r="J35" s="14"/>
      <c r="K35" s="14"/>
      <c r="L35" s="14"/>
      <c r="M35" s="15" t="s">
        <v>64</v>
      </c>
      <c r="N35" s="16">
        <f>SUBTOTAL(109,Table1425[Skiriamos lėšos, iš viso])</f>
        <v>999969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1672-1894-784F-80F9-4EB2B5CCE137}">
  <dimension ref="B5:N17"/>
  <sheetViews>
    <sheetView showGridLines="0" zoomScale="90" zoomScaleNormal="90" workbookViewId="0">
      <selection activeCell="H19" sqref="H19"/>
    </sheetView>
  </sheetViews>
  <sheetFormatPr defaultColWidth="11.19921875" defaultRowHeight="15.6" x14ac:dyDescent="0.3"/>
  <cols>
    <col min="1" max="1" width="2.296875" customWidth="1"/>
    <col min="2" max="2" width="5.796875" customWidth="1"/>
    <col min="3" max="3" width="7.19921875" style="22" customWidth="1"/>
    <col min="4" max="4" width="11.69921875" style="18" customWidth="1"/>
    <col min="5" max="5" width="15.19921875" customWidth="1"/>
    <col min="6" max="6" width="11.69921875" customWidth="1"/>
    <col min="7" max="7" width="10.296875" customWidth="1"/>
    <col min="8" max="8" width="15.5" customWidth="1"/>
    <col min="9" max="9" width="17.796875" customWidth="1"/>
    <col min="10" max="10" width="16.796875" customWidth="1"/>
    <col min="11" max="11" width="20.5" customWidth="1"/>
    <col min="12" max="12" width="35.296875" customWidth="1"/>
    <col min="13" max="13" width="35.5" customWidth="1"/>
    <col min="14" max="14" width="11.296875" customWidth="1"/>
  </cols>
  <sheetData>
    <row r="5" spans="2:14" ht="18" x14ac:dyDescent="0.3">
      <c r="B5" s="3" t="s">
        <v>681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199999999999999" customHeight="1" x14ac:dyDescent="0.3"/>
    <row r="9" spans="2:14" ht="62.4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596</v>
      </c>
      <c r="D10" s="5" t="s">
        <v>66</v>
      </c>
      <c r="E10" s="6" t="s">
        <v>573</v>
      </c>
      <c r="F10" s="51">
        <v>33.5</v>
      </c>
      <c r="G10" s="53">
        <v>47.85</v>
      </c>
      <c r="H10" s="5" t="s">
        <v>13</v>
      </c>
      <c r="I10" s="5">
        <v>1</v>
      </c>
      <c r="J10" s="5" t="s">
        <v>14</v>
      </c>
      <c r="K10" s="7" t="s">
        <v>574</v>
      </c>
      <c r="L10" s="7" t="s">
        <v>575</v>
      </c>
      <c r="M10" s="7" t="s">
        <v>38</v>
      </c>
      <c r="N10" s="9">
        <v>199757</v>
      </c>
    </row>
    <row r="11" spans="2:14" x14ac:dyDescent="0.3">
      <c r="B11" s="8">
        <v>2</v>
      </c>
      <c r="C11" s="19" t="s">
        <v>596</v>
      </c>
      <c r="D11" s="5" t="s">
        <v>66</v>
      </c>
      <c r="E11" s="6" t="s">
        <v>576</v>
      </c>
      <c r="F11" s="52">
        <v>33.5</v>
      </c>
      <c r="G11" s="53">
        <v>47.7</v>
      </c>
      <c r="H11" s="5" t="s">
        <v>13</v>
      </c>
      <c r="I11" s="5">
        <v>2</v>
      </c>
      <c r="J11" s="5" t="s">
        <v>684</v>
      </c>
      <c r="K11" s="45" t="s">
        <v>599</v>
      </c>
      <c r="L11" s="45" t="s">
        <v>599</v>
      </c>
      <c r="M11" s="7" t="s">
        <v>38</v>
      </c>
      <c r="N11" s="46" t="s">
        <v>599</v>
      </c>
    </row>
    <row r="12" spans="2:14" x14ac:dyDescent="0.3">
      <c r="B12" s="8">
        <v>3</v>
      </c>
      <c r="C12" s="19" t="s">
        <v>596</v>
      </c>
      <c r="D12" s="5" t="s">
        <v>66</v>
      </c>
      <c r="E12" s="6" t="s">
        <v>577</v>
      </c>
      <c r="F12" s="52">
        <v>33</v>
      </c>
      <c r="G12" s="53">
        <v>47.35</v>
      </c>
      <c r="H12" s="5" t="s">
        <v>13</v>
      </c>
      <c r="I12" s="5">
        <v>3</v>
      </c>
      <c r="J12" s="5" t="s">
        <v>36</v>
      </c>
      <c r="K12" s="45" t="s">
        <v>599</v>
      </c>
      <c r="L12" s="45" t="s">
        <v>599</v>
      </c>
      <c r="M12" s="7" t="s">
        <v>92</v>
      </c>
      <c r="N12" s="46" t="s">
        <v>599</v>
      </c>
    </row>
    <row r="13" spans="2:14" x14ac:dyDescent="0.3">
      <c r="B13" s="8">
        <v>4</v>
      </c>
      <c r="C13" s="19" t="s">
        <v>596</v>
      </c>
      <c r="D13" s="5" t="s">
        <v>66</v>
      </c>
      <c r="E13" s="6" t="s">
        <v>578</v>
      </c>
      <c r="F13" s="52">
        <v>32.5</v>
      </c>
      <c r="G13" s="53">
        <v>46.2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38</v>
      </c>
      <c r="N13" s="46" t="s">
        <v>599</v>
      </c>
    </row>
    <row r="14" spans="2:14" x14ac:dyDescent="0.3">
      <c r="B14" s="8">
        <v>5</v>
      </c>
      <c r="C14" s="19" t="s">
        <v>596</v>
      </c>
      <c r="D14" s="5" t="s">
        <v>66</v>
      </c>
      <c r="E14" s="6" t="s">
        <v>579</v>
      </c>
      <c r="F14" s="52">
        <v>31.5</v>
      </c>
      <c r="G14" s="53">
        <v>45.25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580</v>
      </c>
      <c r="N14" s="46" t="s">
        <v>599</v>
      </c>
    </row>
    <row r="15" spans="2:14" x14ac:dyDescent="0.3">
      <c r="B15" s="8">
        <v>6</v>
      </c>
      <c r="C15" s="19" t="s">
        <v>596</v>
      </c>
      <c r="D15" s="5" t="s">
        <v>66</v>
      </c>
      <c r="E15" s="6" t="s">
        <v>581</v>
      </c>
      <c r="F15" s="52">
        <v>30</v>
      </c>
      <c r="G15" s="53">
        <v>42.65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92</v>
      </c>
      <c r="N15" s="46" t="s">
        <v>599</v>
      </c>
    </row>
    <row r="16" spans="2:14" x14ac:dyDescent="0.3">
      <c r="B16" s="8">
        <v>7</v>
      </c>
      <c r="C16" s="19" t="s">
        <v>596</v>
      </c>
      <c r="D16" s="5" t="s">
        <v>66</v>
      </c>
      <c r="E16" s="6" t="s">
        <v>582</v>
      </c>
      <c r="F16" s="52">
        <v>29</v>
      </c>
      <c r="G16" s="53">
        <v>41.8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92</v>
      </c>
      <c r="N16" s="46" t="s">
        <v>599</v>
      </c>
    </row>
    <row r="17" spans="2:14" x14ac:dyDescent="0.3">
      <c r="B17" s="13"/>
      <c r="C17" s="23"/>
      <c r="D17" s="20"/>
      <c r="E17" s="14"/>
      <c r="F17" s="14"/>
      <c r="G17" s="14"/>
      <c r="H17" s="14"/>
      <c r="I17" s="14"/>
      <c r="J17" s="14"/>
      <c r="K17" s="14"/>
      <c r="L17" s="14"/>
      <c r="M17" s="15" t="s">
        <v>64</v>
      </c>
      <c r="N17" s="16">
        <f>SUBTOTAL(109,Table1426[Skiriamos lėšos, iš viso])</f>
        <v>199757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B98C-7851-F74E-9EF6-3626B75C3CC5}">
  <dimension ref="B5:N22"/>
  <sheetViews>
    <sheetView showGridLines="0" tabSelected="1" zoomScale="90" zoomScaleNormal="90" workbookViewId="0">
      <selection activeCell="G9" sqref="G9"/>
    </sheetView>
  </sheetViews>
  <sheetFormatPr defaultColWidth="11.19921875" defaultRowHeight="15.6" x14ac:dyDescent="0.3"/>
  <cols>
    <col min="1" max="1" width="2.19921875" customWidth="1"/>
    <col min="2" max="2" width="4.5" customWidth="1"/>
    <col min="3" max="3" width="6.09765625" style="22" customWidth="1"/>
    <col min="4" max="4" width="10.296875" customWidth="1"/>
    <col min="5" max="5" width="12.59765625" customWidth="1"/>
    <col min="6" max="6" width="11.296875" customWidth="1"/>
    <col min="7" max="7" width="10.5" customWidth="1"/>
    <col min="8" max="8" width="15.69921875" customWidth="1"/>
    <col min="9" max="9" width="17.796875" customWidth="1"/>
    <col min="10" max="10" width="16.296875" customWidth="1"/>
    <col min="11" max="11" width="21" customWidth="1"/>
    <col min="12" max="12" width="40.5" customWidth="1"/>
    <col min="13" max="13" width="36.796875" customWidth="1"/>
    <col min="14" max="14" width="11.19921875" customWidth="1"/>
  </cols>
  <sheetData>
    <row r="5" spans="2:14" ht="18" x14ac:dyDescent="0.3">
      <c r="B5" s="3" t="s">
        <v>597</v>
      </c>
      <c r="C5" s="21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199999999999999" customHeight="1" x14ac:dyDescent="0.3"/>
    <row r="9" spans="2:14" ht="64.2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585</v>
      </c>
      <c r="D10" s="5" t="s">
        <v>66</v>
      </c>
      <c r="E10" s="6" t="s">
        <v>67</v>
      </c>
      <c r="F10" s="51">
        <v>36</v>
      </c>
      <c r="G10" s="53">
        <v>50.7</v>
      </c>
      <c r="H10" s="5" t="s">
        <v>13</v>
      </c>
      <c r="I10" s="5">
        <v>1</v>
      </c>
      <c r="J10" s="5" t="s">
        <v>14</v>
      </c>
      <c r="K10" s="7" t="s">
        <v>68</v>
      </c>
      <c r="L10" s="7" t="s">
        <v>69</v>
      </c>
      <c r="M10" s="7" t="s">
        <v>27</v>
      </c>
      <c r="N10" s="9">
        <v>197552</v>
      </c>
    </row>
    <row r="11" spans="2:14" x14ac:dyDescent="0.3">
      <c r="B11" s="8">
        <v>2</v>
      </c>
      <c r="C11" s="19" t="s">
        <v>585</v>
      </c>
      <c r="D11" s="5" t="s">
        <v>66</v>
      </c>
      <c r="E11" s="6" t="s">
        <v>70</v>
      </c>
      <c r="F11" s="51">
        <v>36</v>
      </c>
      <c r="G11" s="53">
        <v>50.55</v>
      </c>
      <c r="H11" s="5" t="s">
        <v>13</v>
      </c>
      <c r="I11" s="5">
        <v>2</v>
      </c>
      <c r="J11" s="5" t="s">
        <v>14</v>
      </c>
      <c r="K11" s="7" t="s">
        <v>687</v>
      </c>
      <c r="L11" s="7" t="s">
        <v>71</v>
      </c>
      <c r="M11" s="7" t="s">
        <v>20</v>
      </c>
      <c r="N11" s="9">
        <v>200000</v>
      </c>
    </row>
    <row r="12" spans="2:14" x14ac:dyDescent="0.3">
      <c r="B12" s="8">
        <v>3</v>
      </c>
      <c r="C12" s="19" t="s">
        <v>585</v>
      </c>
      <c r="D12" s="5" t="s">
        <v>66</v>
      </c>
      <c r="E12" s="6" t="s">
        <v>72</v>
      </c>
      <c r="F12" s="52">
        <v>33</v>
      </c>
      <c r="G12" s="53">
        <v>47.35</v>
      </c>
      <c r="H12" s="5" t="s">
        <v>13</v>
      </c>
      <c r="I12" s="5">
        <v>3</v>
      </c>
      <c r="J12" s="5" t="s">
        <v>36</v>
      </c>
      <c r="K12" s="45" t="s">
        <v>599</v>
      </c>
      <c r="L12" s="45" t="s">
        <v>599</v>
      </c>
      <c r="M12" s="7" t="s">
        <v>27</v>
      </c>
      <c r="N12" s="46" t="s">
        <v>599</v>
      </c>
    </row>
    <row r="13" spans="2:14" x14ac:dyDescent="0.3">
      <c r="B13" s="8">
        <v>4</v>
      </c>
      <c r="C13" s="19" t="s">
        <v>585</v>
      </c>
      <c r="D13" s="5" t="s">
        <v>66</v>
      </c>
      <c r="E13" s="6" t="s">
        <v>73</v>
      </c>
      <c r="F13" s="52">
        <v>33</v>
      </c>
      <c r="G13" s="53">
        <v>47.1</v>
      </c>
      <c r="H13" s="5" t="s">
        <v>13</v>
      </c>
      <c r="I13" s="5">
        <v>5</v>
      </c>
      <c r="J13" s="5" t="s">
        <v>36</v>
      </c>
      <c r="K13" s="45" t="s">
        <v>599</v>
      </c>
      <c r="L13" s="45" t="s">
        <v>599</v>
      </c>
      <c r="M13" s="7" t="s">
        <v>17</v>
      </c>
      <c r="N13" s="46" t="s">
        <v>599</v>
      </c>
    </row>
    <row r="14" spans="2:14" x14ac:dyDescent="0.3">
      <c r="B14" s="8">
        <v>5</v>
      </c>
      <c r="C14" s="19" t="s">
        <v>585</v>
      </c>
      <c r="D14" s="5" t="s">
        <v>66</v>
      </c>
      <c r="E14" s="6" t="s">
        <v>74</v>
      </c>
      <c r="F14" s="52">
        <v>32.5</v>
      </c>
      <c r="G14" s="53">
        <v>46.35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20</v>
      </c>
      <c r="N14" s="46" t="s">
        <v>599</v>
      </c>
    </row>
    <row r="15" spans="2:14" x14ac:dyDescent="0.3">
      <c r="B15" s="8">
        <v>6</v>
      </c>
      <c r="C15" s="19" t="s">
        <v>585</v>
      </c>
      <c r="D15" s="5" t="s">
        <v>66</v>
      </c>
      <c r="E15" s="6" t="s">
        <v>75</v>
      </c>
      <c r="F15" s="52">
        <v>31</v>
      </c>
      <c r="G15" s="53">
        <v>44.1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20</v>
      </c>
      <c r="N15" s="46" t="s">
        <v>599</v>
      </c>
    </row>
    <row r="16" spans="2:14" x14ac:dyDescent="0.3">
      <c r="B16" s="8">
        <v>7</v>
      </c>
      <c r="C16" s="19" t="s">
        <v>585</v>
      </c>
      <c r="D16" s="5" t="s">
        <v>66</v>
      </c>
      <c r="E16" s="6" t="s">
        <v>76</v>
      </c>
      <c r="F16" s="52">
        <v>30.5</v>
      </c>
      <c r="G16" s="53">
        <v>43.75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20</v>
      </c>
      <c r="N16" s="46" t="s">
        <v>599</v>
      </c>
    </row>
    <row r="17" spans="2:14" x14ac:dyDescent="0.3">
      <c r="B17" s="8">
        <v>8</v>
      </c>
      <c r="C17" s="19" t="s">
        <v>585</v>
      </c>
      <c r="D17" s="5" t="s">
        <v>66</v>
      </c>
      <c r="E17" s="6" t="s">
        <v>77</v>
      </c>
      <c r="F17" s="52">
        <v>30</v>
      </c>
      <c r="G17" s="53">
        <v>42.9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20</v>
      </c>
      <c r="N17" s="46" t="s">
        <v>599</v>
      </c>
    </row>
    <row r="18" spans="2:14" x14ac:dyDescent="0.3">
      <c r="B18" s="8">
        <v>9</v>
      </c>
      <c r="C18" s="19" t="s">
        <v>585</v>
      </c>
      <c r="D18" s="5" t="s">
        <v>66</v>
      </c>
      <c r="E18" s="6" t="s">
        <v>78</v>
      </c>
      <c r="F18" s="52">
        <v>30</v>
      </c>
      <c r="G18" s="53">
        <v>42.5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17</v>
      </c>
      <c r="N18" s="46" t="s">
        <v>599</v>
      </c>
    </row>
    <row r="19" spans="2:14" x14ac:dyDescent="0.3">
      <c r="B19" s="8">
        <v>10</v>
      </c>
      <c r="C19" s="19" t="s">
        <v>585</v>
      </c>
      <c r="D19" s="5" t="s">
        <v>66</v>
      </c>
      <c r="E19" s="6" t="s">
        <v>79</v>
      </c>
      <c r="F19" s="52">
        <v>29.5</v>
      </c>
      <c r="G19" s="53">
        <v>41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20</v>
      </c>
      <c r="N19" s="46" t="s">
        <v>599</v>
      </c>
    </row>
    <row r="20" spans="2:14" x14ac:dyDescent="0.3">
      <c r="B20" s="8">
        <v>11</v>
      </c>
      <c r="C20" s="19" t="s">
        <v>585</v>
      </c>
      <c r="D20" s="5" t="s">
        <v>66</v>
      </c>
      <c r="E20" s="6" t="s">
        <v>81</v>
      </c>
      <c r="F20" s="52">
        <v>28</v>
      </c>
      <c r="G20" s="53">
        <v>39.9</v>
      </c>
      <c r="H20" s="5" t="s">
        <v>59</v>
      </c>
      <c r="I20" s="5" t="s">
        <v>60</v>
      </c>
      <c r="J20" s="5" t="s">
        <v>36</v>
      </c>
      <c r="K20" s="45" t="s">
        <v>599</v>
      </c>
      <c r="L20" s="45" t="s">
        <v>599</v>
      </c>
      <c r="M20" s="7" t="s">
        <v>20</v>
      </c>
      <c r="N20" s="46" t="s">
        <v>599</v>
      </c>
    </row>
    <row r="21" spans="2:14" x14ac:dyDescent="0.3">
      <c r="B21" s="8">
        <v>12</v>
      </c>
      <c r="C21" s="19" t="s">
        <v>585</v>
      </c>
      <c r="D21" s="5" t="s">
        <v>66</v>
      </c>
      <c r="E21" s="6" t="s">
        <v>80</v>
      </c>
      <c r="F21" s="52">
        <v>30</v>
      </c>
      <c r="G21" s="53">
        <v>43.8</v>
      </c>
      <c r="H21" s="5" t="s">
        <v>59</v>
      </c>
      <c r="I21" s="5" t="s">
        <v>60</v>
      </c>
      <c r="J21" s="5" t="s">
        <v>36</v>
      </c>
      <c r="K21" s="45" t="s">
        <v>599</v>
      </c>
      <c r="L21" s="45" t="s">
        <v>599</v>
      </c>
      <c r="M21" s="7" t="s">
        <v>27</v>
      </c>
      <c r="N21" s="46" t="s">
        <v>599</v>
      </c>
    </row>
    <row r="22" spans="2:14" x14ac:dyDescent="0.3">
      <c r="B22" s="13"/>
      <c r="C22" s="23"/>
      <c r="D22" s="14"/>
      <c r="E22" s="14"/>
      <c r="F22" s="14"/>
      <c r="G22" s="14"/>
      <c r="H22" s="14"/>
      <c r="I22" s="14"/>
      <c r="J22" s="14"/>
      <c r="K22" s="14"/>
      <c r="L22" s="14"/>
      <c r="M22" s="15" t="s">
        <v>64</v>
      </c>
      <c r="N22" s="16">
        <f>SUBTOTAL(109,Table13[Skiriamos lėšos, iš viso])</f>
        <v>397552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E886-A679-0B4D-9223-BDAA1689FE62}">
  <dimension ref="B5:N28"/>
  <sheetViews>
    <sheetView showGridLines="0" topLeftCell="A5" zoomScale="90" zoomScaleNormal="90" workbookViewId="0">
      <selection activeCell="B8" sqref="B8"/>
    </sheetView>
  </sheetViews>
  <sheetFormatPr defaultColWidth="11.19921875" defaultRowHeight="15.6" x14ac:dyDescent="0.3"/>
  <cols>
    <col min="1" max="1" width="2.19921875" customWidth="1"/>
    <col min="2" max="2" width="4.19921875" customWidth="1"/>
    <col min="3" max="3" width="6.296875" style="22" customWidth="1"/>
    <col min="4" max="4" width="9.796875" style="18" customWidth="1"/>
    <col min="5" max="5" width="13.296875" customWidth="1"/>
    <col min="6" max="6" width="11.296875" customWidth="1"/>
    <col min="7" max="7" width="10.09765625" customWidth="1"/>
    <col min="8" max="8" width="14.796875" customWidth="1"/>
    <col min="9" max="9" width="17.796875" customWidth="1"/>
    <col min="10" max="10" width="16.296875" customWidth="1"/>
    <col min="11" max="11" width="20.69921875" customWidth="1"/>
    <col min="12" max="12" width="43.19921875" customWidth="1"/>
    <col min="13" max="13" width="37.19921875" customWidth="1"/>
    <col min="14" max="14" width="11.19921875" customWidth="1"/>
  </cols>
  <sheetData>
    <row r="5" spans="2:14" ht="18" x14ac:dyDescent="0.3">
      <c r="B5" s="3" t="s">
        <v>661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9" customHeight="1" x14ac:dyDescent="0.3"/>
    <row r="9" spans="2:14" ht="63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586</v>
      </c>
      <c r="D10" s="5" t="s">
        <v>11</v>
      </c>
      <c r="E10" s="6" t="s">
        <v>82</v>
      </c>
      <c r="F10" s="51">
        <v>40</v>
      </c>
      <c r="G10" s="53">
        <v>57</v>
      </c>
      <c r="H10" s="5" t="s">
        <v>13</v>
      </c>
      <c r="I10" s="5">
        <v>1</v>
      </c>
      <c r="J10" s="5" t="s">
        <v>14</v>
      </c>
      <c r="K10" s="7" t="s">
        <v>83</v>
      </c>
      <c r="L10" s="7" t="s">
        <v>84</v>
      </c>
      <c r="M10" s="7" t="s">
        <v>27</v>
      </c>
      <c r="N10" s="9">
        <v>199997</v>
      </c>
    </row>
    <row r="11" spans="2:14" x14ac:dyDescent="0.3">
      <c r="B11" s="8">
        <v>2</v>
      </c>
      <c r="C11" s="19" t="s">
        <v>586</v>
      </c>
      <c r="D11" s="5" t="s">
        <v>11</v>
      </c>
      <c r="E11" s="6" t="s">
        <v>85</v>
      </c>
      <c r="F11" s="51">
        <v>36.5</v>
      </c>
      <c r="G11" s="53">
        <v>52.6</v>
      </c>
      <c r="H11" s="5" t="s">
        <v>13</v>
      </c>
      <c r="I11" s="5">
        <v>2</v>
      </c>
      <c r="J11" s="5" t="s">
        <v>14</v>
      </c>
      <c r="K11" s="7" t="s">
        <v>86</v>
      </c>
      <c r="L11" s="7" t="s">
        <v>87</v>
      </c>
      <c r="M11" s="7" t="s">
        <v>88</v>
      </c>
      <c r="N11" s="9">
        <v>199884</v>
      </c>
    </row>
    <row r="12" spans="2:14" x14ac:dyDescent="0.3">
      <c r="B12" s="8">
        <v>3</v>
      </c>
      <c r="C12" s="19" t="s">
        <v>586</v>
      </c>
      <c r="D12" s="5" t="s">
        <v>11</v>
      </c>
      <c r="E12" s="6" t="s">
        <v>89</v>
      </c>
      <c r="F12" s="51">
        <v>36.5</v>
      </c>
      <c r="G12" s="53">
        <v>52.05</v>
      </c>
      <c r="H12" s="5" t="s">
        <v>13</v>
      </c>
      <c r="I12" s="5">
        <v>3</v>
      </c>
      <c r="J12" s="5" t="s">
        <v>14</v>
      </c>
      <c r="K12" s="7" t="s">
        <v>90</v>
      </c>
      <c r="L12" s="7" t="s">
        <v>91</v>
      </c>
      <c r="M12" s="7" t="s">
        <v>92</v>
      </c>
      <c r="N12" s="9">
        <v>199404</v>
      </c>
    </row>
    <row r="13" spans="2:14" x14ac:dyDescent="0.3">
      <c r="B13" s="8">
        <v>4</v>
      </c>
      <c r="C13" s="19" t="s">
        <v>586</v>
      </c>
      <c r="D13" s="5" t="s">
        <v>11</v>
      </c>
      <c r="E13" s="6" t="s">
        <v>93</v>
      </c>
      <c r="F13" s="51">
        <v>36</v>
      </c>
      <c r="G13" s="53">
        <v>51.3</v>
      </c>
      <c r="H13" s="5" t="s">
        <v>13</v>
      </c>
      <c r="I13" s="5">
        <v>4</v>
      </c>
      <c r="J13" s="5" t="s">
        <v>14</v>
      </c>
      <c r="K13" s="7" t="s">
        <v>94</v>
      </c>
      <c r="L13" s="7" t="s">
        <v>95</v>
      </c>
      <c r="M13" s="7" t="s">
        <v>96</v>
      </c>
      <c r="N13" s="9">
        <v>199994</v>
      </c>
    </row>
    <row r="14" spans="2:14" x14ac:dyDescent="0.3">
      <c r="B14" s="8">
        <v>5</v>
      </c>
      <c r="C14" s="19" t="s">
        <v>586</v>
      </c>
      <c r="D14" s="5" t="s">
        <v>11</v>
      </c>
      <c r="E14" s="6" t="s">
        <v>97</v>
      </c>
      <c r="F14" s="52">
        <v>34.5</v>
      </c>
      <c r="G14" s="53">
        <v>49.35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88</v>
      </c>
      <c r="N14" s="46" t="s">
        <v>599</v>
      </c>
    </row>
    <row r="15" spans="2:14" x14ac:dyDescent="0.3">
      <c r="B15" s="8">
        <v>6</v>
      </c>
      <c r="C15" s="19" t="s">
        <v>586</v>
      </c>
      <c r="D15" s="5" t="s">
        <v>11</v>
      </c>
      <c r="E15" s="6" t="s">
        <v>98</v>
      </c>
      <c r="F15" s="52">
        <v>34.5</v>
      </c>
      <c r="G15" s="53">
        <v>48.6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586</v>
      </c>
      <c r="D16" s="5" t="s">
        <v>11</v>
      </c>
      <c r="E16" s="6" t="s">
        <v>99</v>
      </c>
      <c r="F16" s="52">
        <v>33</v>
      </c>
      <c r="G16" s="53">
        <v>46.75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88</v>
      </c>
      <c r="N16" s="46" t="s">
        <v>599</v>
      </c>
    </row>
    <row r="17" spans="2:14" x14ac:dyDescent="0.3">
      <c r="B17" s="8">
        <v>8</v>
      </c>
      <c r="C17" s="19" t="s">
        <v>586</v>
      </c>
      <c r="D17" s="5" t="s">
        <v>11</v>
      </c>
      <c r="E17" s="6" t="s">
        <v>100</v>
      </c>
      <c r="F17" s="52">
        <v>32.5</v>
      </c>
      <c r="G17" s="53">
        <v>46.35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96</v>
      </c>
      <c r="N17" s="46" t="s">
        <v>599</v>
      </c>
    </row>
    <row r="18" spans="2:14" x14ac:dyDescent="0.3">
      <c r="B18" s="8">
        <v>9</v>
      </c>
      <c r="C18" s="19" t="s">
        <v>586</v>
      </c>
      <c r="D18" s="5" t="s">
        <v>11</v>
      </c>
      <c r="E18" s="6" t="s">
        <v>101</v>
      </c>
      <c r="F18" s="52">
        <v>32.5</v>
      </c>
      <c r="G18" s="53">
        <v>46.1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27</v>
      </c>
      <c r="N18" s="46" t="s">
        <v>599</v>
      </c>
    </row>
    <row r="19" spans="2:14" x14ac:dyDescent="0.3">
      <c r="B19" s="8">
        <v>10</v>
      </c>
      <c r="C19" s="19" t="s">
        <v>586</v>
      </c>
      <c r="D19" s="5" t="s">
        <v>11</v>
      </c>
      <c r="E19" s="6" t="s">
        <v>102</v>
      </c>
      <c r="F19" s="52">
        <v>32.5</v>
      </c>
      <c r="G19" s="53">
        <v>46.1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103</v>
      </c>
      <c r="N19" s="46" t="s">
        <v>599</v>
      </c>
    </row>
    <row r="20" spans="2:14" x14ac:dyDescent="0.3">
      <c r="B20" s="8">
        <v>11</v>
      </c>
      <c r="C20" s="19" t="s">
        <v>586</v>
      </c>
      <c r="D20" s="5" t="s">
        <v>11</v>
      </c>
      <c r="E20" s="6" t="s">
        <v>104</v>
      </c>
      <c r="F20" s="52">
        <v>32</v>
      </c>
      <c r="G20" s="53">
        <v>46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88</v>
      </c>
      <c r="N20" s="46" t="s">
        <v>599</v>
      </c>
    </row>
    <row r="21" spans="2:14" x14ac:dyDescent="0.3">
      <c r="B21" s="8">
        <v>12</v>
      </c>
      <c r="C21" s="19" t="s">
        <v>586</v>
      </c>
      <c r="D21" s="5" t="s">
        <v>11</v>
      </c>
      <c r="E21" s="6" t="s">
        <v>105</v>
      </c>
      <c r="F21" s="52">
        <v>32</v>
      </c>
      <c r="G21" s="53">
        <v>45.75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88</v>
      </c>
      <c r="N21" s="46" t="s">
        <v>599</v>
      </c>
    </row>
    <row r="22" spans="2:14" x14ac:dyDescent="0.3">
      <c r="B22" s="8">
        <v>13</v>
      </c>
      <c r="C22" s="19" t="s">
        <v>586</v>
      </c>
      <c r="D22" s="5" t="s">
        <v>11</v>
      </c>
      <c r="E22" s="6" t="s">
        <v>106</v>
      </c>
      <c r="F22" s="52">
        <v>32</v>
      </c>
      <c r="G22" s="53">
        <v>45.1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107</v>
      </c>
      <c r="N22" s="46" t="s">
        <v>599</v>
      </c>
    </row>
    <row r="23" spans="2:14" x14ac:dyDescent="0.3">
      <c r="B23" s="8">
        <v>14</v>
      </c>
      <c r="C23" s="19" t="s">
        <v>586</v>
      </c>
      <c r="D23" s="5" t="s">
        <v>11</v>
      </c>
      <c r="E23" s="6" t="s">
        <v>108</v>
      </c>
      <c r="F23" s="52">
        <v>32</v>
      </c>
      <c r="G23" s="53">
        <v>45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8">
        <v>15</v>
      </c>
      <c r="C24" s="19" t="s">
        <v>586</v>
      </c>
      <c r="D24" s="5" t="s">
        <v>11</v>
      </c>
      <c r="E24" s="6" t="s">
        <v>109</v>
      </c>
      <c r="F24" s="52">
        <v>31.5</v>
      </c>
      <c r="G24" s="53">
        <v>44.65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88</v>
      </c>
      <c r="N24" s="46" t="s">
        <v>599</v>
      </c>
    </row>
    <row r="25" spans="2:14" x14ac:dyDescent="0.3">
      <c r="B25" s="8">
        <v>16</v>
      </c>
      <c r="C25" s="19" t="s">
        <v>586</v>
      </c>
      <c r="D25" s="5" t="s">
        <v>11</v>
      </c>
      <c r="E25" s="6" t="s">
        <v>110</v>
      </c>
      <c r="F25" s="52">
        <v>30.5</v>
      </c>
      <c r="G25" s="53">
        <v>43.5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88</v>
      </c>
      <c r="N25" s="46" t="s">
        <v>599</v>
      </c>
    </row>
    <row r="26" spans="2:14" x14ac:dyDescent="0.3">
      <c r="B26" s="8">
        <v>17</v>
      </c>
      <c r="C26" s="19" t="s">
        <v>586</v>
      </c>
      <c r="D26" s="5" t="s">
        <v>11</v>
      </c>
      <c r="E26" s="6" t="s">
        <v>112</v>
      </c>
      <c r="F26" s="52">
        <v>26.5</v>
      </c>
      <c r="G26" s="53">
        <v>37.450000000000003</v>
      </c>
      <c r="H26" s="5" t="s">
        <v>59</v>
      </c>
      <c r="I26" s="5" t="s">
        <v>60</v>
      </c>
      <c r="J26" s="5" t="s">
        <v>36</v>
      </c>
      <c r="K26" s="45" t="s">
        <v>599</v>
      </c>
      <c r="L26" s="45" t="s">
        <v>599</v>
      </c>
      <c r="M26" s="7" t="s">
        <v>88</v>
      </c>
      <c r="N26" s="46" t="s">
        <v>599</v>
      </c>
    </row>
    <row r="27" spans="2:14" x14ac:dyDescent="0.3">
      <c r="B27" s="8">
        <v>18</v>
      </c>
      <c r="C27" s="19" t="s">
        <v>586</v>
      </c>
      <c r="D27" s="5" t="s">
        <v>11</v>
      </c>
      <c r="E27" s="6" t="s">
        <v>111</v>
      </c>
      <c r="F27" s="52">
        <v>27</v>
      </c>
      <c r="G27" s="53">
        <v>39</v>
      </c>
      <c r="H27" s="5" t="s">
        <v>59</v>
      </c>
      <c r="I27" s="5" t="s">
        <v>60</v>
      </c>
      <c r="J27" s="5" t="s">
        <v>36</v>
      </c>
      <c r="K27" s="45" t="s">
        <v>599</v>
      </c>
      <c r="L27" s="45" t="s">
        <v>599</v>
      </c>
      <c r="M27" s="7" t="s">
        <v>27</v>
      </c>
      <c r="N27" s="46" t="s">
        <v>599</v>
      </c>
    </row>
    <row r="28" spans="2:14" x14ac:dyDescent="0.3">
      <c r="B28" s="13"/>
      <c r="C28" s="23"/>
      <c r="D28" s="20"/>
      <c r="E28" s="14"/>
      <c r="F28" s="14"/>
      <c r="G28" s="14"/>
      <c r="H28" s="14"/>
      <c r="I28" s="14"/>
      <c r="J28" s="14"/>
      <c r="K28" s="14"/>
      <c r="L28" s="14"/>
      <c r="M28" s="15" t="s">
        <v>64</v>
      </c>
      <c r="N28" s="16">
        <f>SUBTOTAL(109,Table145[Skiriamos lėšos, iš viso])</f>
        <v>799279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B7F0-EBEA-6448-8B63-DC50B268A0CD}">
  <dimension ref="B5:N28"/>
  <sheetViews>
    <sheetView showGridLines="0" topLeftCell="A4" zoomScale="90" zoomScaleNormal="90" workbookViewId="0">
      <selection activeCell="B8" sqref="B8"/>
    </sheetView>
  </sheetViews>
  <sheetFormatPr defaultColWidth="11.19921875" defaultRowHeight="15.6" x14ac:dyDescent="0.3"/>
  <cols>
    <col min="1" max="1" width="2.796875" customWidth="1"/>
    <col min="2" max="2" width="4.296875" customWidth="1"/>
    <col min="3" max="3" width="6.296875" style="22" customWidth="1"/>
    <col min="4" max="4" width="9.796875" style="18" customWidth="1"/>
    <col min="5" max="5" width="13.5" customWidth="1"/>
    <col min="6" max="6" width="11.5" customWidth="1"/>
    <col min="7" max="7" width="10" customWidth="1"/>
    <col min="8" max="8" width="15.5" customWidth="1"/>
    <col min="9" max="9" width="17.796875" customWidth="1"/>
    <col min="10" max="10" width="16.69921875" customWidth="1"/>
    <col min="11" max="11" width="19.296875" customWidth="1"/>
    <col min="12" max="12" width="45.69921875" customWidth="1"/>
    <col min="13" max="13" width="29.5" customWidth="1"/>
    <col min="14" max="14" width="12.19921875" customWidth="1"/>
  </cols>
  <sheetData>
    <row r="5" spans="2:14" ht="18" x14ac:dyDescent="0.3">
      <c r="B5" s="3" t="s">
        <v>660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10.199999999999999" customHeight="1" x14ac:dyDescent="0.3"/>
    <row r="9" spans="2:14" ht="60.6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586</v>
      </c>
      <c r="D10" s="5" t="s">
        <v>66</v>
      </c>
      <c r="E10" s="6" t="s">
        <v>113</v>
      </c>
      <c r="F10" s="51">
        <v>38.5</v>
      </c>
      <c r="G10" s="53">
        <v>55.3</v>
      </c>
      <c r="H10" s="5" t="s">
        <v>13</v>
      </c>
      <c r="I10" s="5">
        <v>1</v>
      </c>
      <c r="J10" s="5" t="s">
        <v>14</v>
      </c>
      <c r="K10" s="7" t="s">
        <v>114</v>
      </c>
      <c r="L10" s="7" t="s">
        <v>115</v>
      </c>
      <c r="M10" s="7" t="s">
        <v>88</v>
      </c>
      <c r="N10" s="9">
        <v>199516</v>
      </c>
    </row>
    <row r="11" spans="2:14" x14ac:dyDescent="0.3">
      <c r="B11" s="8">
        <v>2</v>
      </c>
      <c r="C11" s="19" t="s">
        <v>586</v>
      </c>
      <c r="D11" s="5" t="s">
        <v>66</v>
      </c>
      <c r="E11" s="6" t="s">
        <v>116</v>
      </c>
      <c r="F11" s="51">
        <v>37.5</v>
      </c>
      <c r="G11" s="53">
        <v>53.65</v>
      </c>
      <c r="H11" s="5" t="s">
        <v>13</v>
      </c>
      <c r="I11" s="5">
        <v>2</v>
      </c>
      <c r="J11" s="5" t="s">
        <v>14</v>
      </c>
      <c r="K11" s="7" t="s">
        <v>117</v>
      </c>
      <c r="L11" s="7" t="s">
        <v>118</v>
      </c>
      <c r="M11" s="7" t="s">
        <v>88</v>
      </c>
      <c r="N11" s="9">
        <v>200000</v>
      </c>
    </row>
    <row r="12" spans="2:14" x14ac:dyDescent="0.3">
      <c r="B12" s="8">
        <v>3</v>
      </c>
      <c r="C12" s="19" t="s">
        <v>586</v>
      </c>
      <c r="D12" s="5" t="s">
        <v>66</v>
      </c>
      <c r="E12" s="6" t="s">
        <v>119</v>
      </c>
      <c r="F12" s="51">
        <v>37</v>
      </c>
      <c r="G12" s="53">
        <v>52.3</v>
      </c>
      <c r="H12" s="5" t="s">
        <v>13</v>
      </c>
      <c r="I12" s="5">
        <v>3</v>
      </c>
      <c r="J12" s="5" t="s">
        <v>14</v>
      </c>
      <c r="K12" s="7" t="s">
        <v>120</v>
      </c>
      <c r="L12" s="7" t="s">
        <v>121</v>
      </c>
      <c r="M12" s="7" t="s">
        <v>88</v>
      </c>
      <c r="N12" s="9">
        <v>199952</v>
      </c>
    </row>
    <row r="13" spans="2:14" x14ac:dyDescent="0.3">
      <c r="B13" s="8">
        <v>4</v>
      </c>
      <c r="C13" s="19" t="s">
        <v>586</v>
      </c>
      <c r="D13" s="5" t="s">
        <v>66</v>
      </c>
      <c r="E13" s="6" t="s">
        <v>122</v>
      </c>
      <c r="F13" s="51">
        <v>36.5</v>
      </c>
      <c r="G13" s="53">
        <v>52.2</v>
      </c>
      <c r="H13" s="5" t="s">
        <v>13</v>
      </c>
      <c r="I13" s="5">
        <v>4</v>
      </c>
      <c r="J13" s="5" t="s">
        <v>14</v>
      </c>
      <c r="K13" s="7" t="s">
        <v>123</v>
      </c>
      <c r="L13" s="7" t="s">
        <v>124</v>
      </c>
      <c r="M13" s="7" t="s">
        <v>88</v>
      </c>
      <c r="N13" s="9">
        <v>200000</v>
      </c>
    </row>
    <row r="14" spans="2:14" x14ac:dyDescent="0.3">
      <c r="B14" s="8">
        <v>5</v>
      </c>
      <c r="C14" s="19" t="s">
        <v>586</v>
      </c>
      <c r="D14" s="5" t="s">
        <v>66</v>
      </c>
      <c r="E14" s="6" t="s">
        <v>125</v>
      </c>
      <c r="F14" s="52">
        <v>36.5</v>
      </c>
      <c r="G14" s="53">
        <v>52.05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88</v>
      </c>
      <c r="N14" s="46" t="s">
        <v>599</v>
      </c>
    </row>
    <row r="15" spans="2:14" x14ac:dyDescent="0.3">
      <c r="B15" s="8">
        <v>6</v>
      </c>
      <c r="C15" s="19" t="s">
        <v>586</v>
      </c>
      <c r="D15" s="5" t="s">
        <v>66</v>
      </c>
      <c r="E15" s="6" t="s">
        <v>126</v>
      </c>
      <c r="F15" s="52">
        <v>35.5</v>
      </c>
      <c r="G15" s="53">
        <v>50.45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88</v>
      </c>
      <c r="N15" s="46" t="s">
        <v>599</v>
      </c>
    </row>
    <row r="16" spans="2:14" x14ac:dyDescent="0.3">
      <c r="B16" s="8">
        <v>7</v>
      </c>
      <c r="C16" s="19" t="s">
        <v>586</v>
      </c>
      <c r="D16" s="5" t="s">
        <v>66</v>
      </c>
      <c r="E16" s="6" t="s">
        <v>127</v>
      </c>
      <c r="F16" s="52">
        <v>35.5</v>
      </c>
      <c r="G16" s="53">
        <v>50.2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88</v>
      </c>
      <c r="N16" s="46" t="s">
        <v>599</v>
      </c>
    </row>
    <row r="17" spans="2:14" x14ac:dyDescent="0.3">
      <c r="B17" s="8">
        <v>8</v>
      </c>
      <c r="C17" s="19" t="s">
        <v>586</v>
      </c>
      <c r="D17" s="5" t="s">
        <v>66</v>
      </c>
      <c r="E17" s="6" t="s">
        <v>128</v>
      </c>
      <c r="F17" s="52">
        <v>34.5</v>
      </c>
      <c r="G17" s="53">
        <v>48.85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88</v>
      </c>
      <c r="N17" s="46" t="s">
        <v>599</v>
      </c>
    </row>
    <row r="18" spans="2:14" x14ac:dyDescent="0.3">
      <c r="B18" s="8">
        <v>9</v>
      </c>
      <c r="C18" s="19" t="s">
        <v>586</v>
      </c>
      <c r="D18" s="5" t="s">
        <v>66</v>
      </c>
      <c r="E18" s="6" t="s">
        <v>129</v>
      </c>
      <c r="F18" s="52">
        <v>33.5</v>
      </c>
      <c r="G18" s="53">
        <v>47.6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88</v>
      </c>
      <c r="N18" s="46" t="s">
        <v>599</v>
      </c>
    </row>
    <row r="19" spans="2:14" x14ac:dyDescent="0.3">
      <c r="B19" s="8">
        <v>10</v>
      </c>
      <c r="C19" s="19" t="s">
        <v>586</v>
      </c>
      <c r="D19" s="5" t="s">
        <v>66</v>
      </c>
      <c r="E19" s="6" t="s">
        <v>130</v>
      </c>
      <c r="F19" s="52">
        <v>33.5</v>
      </c>
      <c r="G19" s="53">
        <v>47.35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88</v>
      </c>
      <c r="N19" s="46" t="s">
        <v>599</v>
      </c>
    </row>
    <row r="20" spans="2:14" x14ac:dyDescent="0.3">
      <c r="B20" s="8">
        <v>11</v>
      </c>
      <c r="C20" s="19" t="s">
        <v>586</v>
      </c>
      <c r="D20" s="5" t="s">
        <v>66</v>
      </c>
      <c r="E20" s="6" t="s">
        <v>131</v>
      </c>
      <c r="F20" s="52">
        <v>33.5</v>
      </c>
      <c r="G20" s="53">
        <v>47.2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88</v>
      </c>
      <c r="N20" s="46" t="s">
        <v>599</v>
      </c>
    </row>
    <row r="21" spans="2:14" x14ac:dyDescent="0.3">
      <c r="B21" s="8">
        <v>12</v>
      </c>
      <c r="C21" s="19" t="s">
        <v>586</v>
      </c>
      <c r="D21" s="5" t="s">
        <v>66</v>
      </c>
      <c r="E21" s="6" t="s">
        <v>132</v>
      </c>
      <c r="F21" s="52">
        <v>33</v>
      </c>
      <c r="G21" s="53">
        <v>46.6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38</v>
      </c>
      <c r="N21" s="46" t="s">
        <v>599</v>
      </c>
    </row>
    <row r="22" spans="2:14" x14ac:dyDescent="0.3">
      <c r="B22" s="8">
        <v>13</v>
      </c>
      <c r="C22" s="19" t="s">
        <v>586</v>
      </c>
      <c r="D22" s="5" t="s">
        <v>66</v>
      </c>
      <c r="E22" s="6" t="s">
        <v>133</v>
      </c>
      <c r="F22" s="52">
        <v>32</v>
      </c>
      <c r="G22" s="53">
        <v>45.6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88</v>
      </c>
      <c r="N22" s="46" t="s">
        <v>599</v>
      </c>
    </row>
    <row r="23" spans="2:14" x14ac:dyDescent="0.3">
      <c r="B23" s="8">
        <v>14</v>
      </c>
      <c r="C23" s="19" t="s">
        <v>586</v>
      </c>
      <c r="D23" s="5" t="s">
        <v>66</v>
      </c>
      <c r="E23" s="6" t="s">
        <v>134</v>
      </c>
      <c r="F23" s="52">
        <v>32</v>
      </c>
      <c r="G23" s="53">
        <v>45.25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8">
        <v>15</v>
      </c>
      <c r="C24" s="19" t="s">
        <v>586</v>
      </c>
      <c r="D24" s="5" t="s">
        <v>66</v>
      </c>
      <c r="E24" s="6" t="s">
        <v>135</v>
      </c>
      <c r="F24" s="52">
        <v>31.5</v>
      </c>
      <c r="G24" s="53">
        <v>44.15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88</v>
      </c>
      <c r="N24" s="46" t="s">
        <v>599</v>
      </c>
    </row>
    <row r="25" spans="2:14" x14ac:dyDescent="0.3">
      <c r="B25" s="8">
        <v>16</v>
      </c>
      <c r="C25" s="19" t="s">
        <v>586</v>
      </c>
      <c r="D25" s="5" t="s">
        <v>66</v>
      </c>
      <c r="E25" s="6" t="s">
        <v>136</v>
      </c>
      <c r="F25" s="52">
        <v>30.5</v>
      </c>
      <c r="G25" s="53">
        <v>43.25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103</v>
      </c>
      <c r="N25" s="46" t="s">
        <v>599</v>
      </c>
    </row>
    <row r="26" spans="2:14" x14ac:dyDescent="0.3">
      <c r="B26" s="8">
        <v>17</v>
      </c>
      <c r="C26" s="19" t="s">
        <v>586</v>
      </c>
      <c r="D26" s="5" t="s">
        <v>66</v>
      </c>
      <c r="E26" s="6" t="s">
        <v>137</v>
      </c>
      <c r="F26" s="52">
        <v>29</v>
      </c>
      <c r="G26" s="53">
        <v>41.4</v>
      </c>
      <c r="H26" s="5" t="s">
        <v>13</v>
      </c>
      <c r="I26" s="5">
        <v>17</v>
      </c>
      <c r="J26" s="5" t="s">
        <v>36</v>
      </c>
      <c r="K26" s="45" t="s">
        <v>599</v>
      </c>
      <c r="L26" s="45" t="s">
        <v>599</v>
      </c>
      <c r="M26" s="7" t="s">
        <v>88</v>
      </c>
      <c r="N26" s="46" t="s">
        <v>599</v>
      </c>
    </row>
    <row r="27" spans="2:14" x14ac:dyDescent="0.3">
      <c r="B27" s="8">
        <v>18</v>
      </c>
      <c r="C27" s="19" t="s">
        <v>586</v>
      </c>
      <c r="D27" s="5" t="s">
        <v>66</v>
      </c>
      <c r="E27" s="6" t="s">
        <v>138</v>
      </c>
      <c r="F27" s="52">
        <v>29.5</v>
      </c>
      <c r="G27" s="53">
        <v>41.15</v>
      </c>
      <c r="H27" s="5" t="s">
        <v>13</v>
      </c>
      <c r="I27" s="5">
        <v>18</v>
      </c>
      <c r="J27" s="5" t="s">
        <v>36</v>
      </c>
      <c r="K27" s="45" t="s">
        <v>599</v>
      </c>
      <c r="L27" s="45" t="s">
        <v>599</v>
      </c>
      <c r="M27" s="7" t="s">
        <v>88</v>
      </c>
      <c r="N27" s="46" t="s">
        <v>599</v>
      </c>
    </row>
    <row r="28" spans="2:14" x14ac:dyDescent="0.3">
      <c r="B28" s="13"/>
      <c r="C28" s="23"/>
      <c r="D28" s="20"/>
      <c r="E28" s="14"/>
      <c r="F28" s="14"/>
      <c r="G28" s="14"/>
      <c r="H28" s="14"/>
      <c r="I28" s="14"/>
      <c r="J28" s="14"/>
      <c r="K28" s="14"/>
      <c r="L28" s="14"/>
      <c r="M28" s="15" t="s">
        <v>64</v>
      </c>
      <c r="N28" s="16">
        <f>SUBTOTAL(109,Table146[Skiriamos lėšos, iš viso])</f>
        <v>799468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60B8-4FEA-9145-A345-8ECF1F89F70C}">
  <dimension ref="B5:N40"/>
  <sheetViews>
    <sheetView showGridLines="0" zoomScale="90" zoomScaleNormal="90" workbookViewId="0">
      <selection activeCell="B8" sqref="B8"/>
    </sheetView>
  </sheetViews>
  <sheetFormatPr defaultColWidth="11.19921875" defaultRowHeight="15.6" x14ac:dyDescent="0.3"/>
  <cols>
    <col min="1" max="1" width="1.69921875" customWidth="1"/>
    <col min="2" max="2" width="4.69921875" customWidth="1"/>
    <col min="3" max="3" width="6.59765625" style="22" customWidth="1"/>
    <col min="4" max="4" width="9.59765625" style="18" customWidth="1"/>
    <col min="5" max="5" width="13.09765625" customWidth="1"/>
    <col min="6" max="6" width="11.69921875" customWidth="1"/>
    <col min="7" max="7" width="10.59765625" customWidth="1"/>
    <col min="8" max="8" width="15.19921875" customWidth="1"/>
    <col min="9" max="9" width="17.796875" customWidth="1"/>
    <col min="10" max="10" width="16.69921875" customWidth="1"/>
    <col min="11" max="11" width="19" customWidth="1"/>
    <col min="12" max="12" width="43.19921875" customWidth="1"/>
    <col min="13" max="13" width="38.796875" customWidth="1"/>
    <col min="14" max="14" width="11.296875" customWidth="1"/>
  </cols>
  <sheetData>
    <row r="5" spans="2:14" ht="18" x14ac:dyDescent="0.3">
      <c r="B5" s="3" t="s">
        <v>662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9.6" customHeight="1" x14ac:dyDescent="0.3"/>
    <row r="9" spans="2:14" ht="62.4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587</v>
      </c>
      <c r="D10" s="5" t="s">
        <v>11</v>
      </c>
      <c r="E10" s="6" t="s">
        <v>139</v>
      </c>
      <c r="F10" s="51">
        <v>37</v>
      </c>
      <c r="G10" s="53">
        <v>53.55</v>
      </c>
      <c r="H10" s="5" t="s">
        <v>13</v>
      </c>
      <c r="I10" s="5">
        <v>1</v>
      </c>
      <c r="J10" s="5" t="s">
        <v>14</v>
      </c>
      <c r="K10" s="7" t="s">
        <v>140</v>
      </c>
      <c r="L10" s="7" t="s">
        <v>141</v>
      </c>
      <c r="M10" s="7" t="s">
        <v>88</v>
      </c>
      <c r="N10" s="9">
        <v>200000</v>
      </c>
    </row>
    <row r="11" spans="2:14" x14ac:dyDescent="0.3">
      <c r="B11" s="8">
        <v>2</v>
      </c>
      <c r="C11" s="19" t="s">
        <v>587</v>
      </c>
      <c r="D11" s="5" t="s">
        <v>11</v>
      </c>
      <c r="E11" s="6" t="s">
        <v>142</v>
      </c>
      <c r="F11" s="51">
        <v>36.5</v>
      </c>
      <c r="G11" s="53">
        <v>52.4</v>
      </c>
      <c r="H11" s="5" t="s">
        <v>13</v>
      </c>
      <c r="I11" s="5">
        <v>2</v>
      </c>
      <c r="J11" s="5" t="s">
        <v>14</v>
      </c>
      <c r="K11" s="7" t="s">
        <v>143</v>
      </c>
      <c r="L11" s="7" t="s">
        <v>144</v>
      </c>
      <c r="M11" s="7" t="s">
        <v>145</v>
      </c>
      <c r="N11" s="9">
        <v>200000</v>
      </c>
    </row>
    <row r="12" spans="2:14" x14ac:dyDescent="0.3">
      <c r="B12" s="8">
        <v>3</v>
      </c>
      <c r="C12" s="19" t="s">
        <v>587</v>
      </c>
      <c r="D12" s="5" t="s">
        <v>11</v>
      </c>
      <c r="E12" s="6" t="s">
        <v>146</v>
      </c>
      <c r="F12" s="51">
        <v>36.5</v>
      </c>
      <c r="G12" s="53">
        <v>51.9</v>
      </c>
      <c r="H12" s="5" t="s">
        <v>13</v>
      </c>
      <c r="I12" s="5">
        <v>3</v>
      </c>
      <c r="J12" s="5" t="s">
        <v>14</v>
      </c>
      <c r="K12" s="7" t="s">
        <v>147</v>
      </c>
      <c r="L12" s="7" t="s">
        <v>148</v>
      </c>
      <c r="M12" s="7" t="s">
        <v>88</v>
      </c>
      <c r="N12" s="9">
        <v>199378</v>
      </c>
    </row>
    <row r="13" spans="2:14" x14ac:dyDescent="0.3">
      <c r="B13" s="8">
        <v>4</v>
      </c>
      <c r="C13" s="19" t="s">
        <v>587</v>
      </c>
      <c r="D13" s="5" t="s">
        <v>11</v>
      </c>
      <c r="E13" s="6" t="s">
        <v>149</v>
      </c>
      <c r="F13" s="51">
        <v>35.5</v>
      </c>
      <c r="G13" s="53">
        <v>50.85</v>
      </c>
      <c r="H13" s="5" t="s">
        <v>13</v>
      </c>
      <c r="I13" s="5">
        <v>4</v>
      </c>
      <c r="J13" s="5" t="s">
        <v>14</v>
      </c>
      <c r="K13" s="7" t="s">
        <v>150</v>
      </c>
      <c r="L13" s="7" t="s">
        <v>151</v>
      </c>
      <c r="M13" s="7" t="s">
        <v>145</v>
      </c>
      <c r="N13" s="9">
        <v>199935</v>
      </c>
    </row>
    <row r="14" spans="2:14" x14ac:dyDescent="0.3">
      <c r="B14" s="8">
        <v>5</v>
      </c>
      <c r="C14" s="19" t="s">
        <v>587</v>
      </c>
      <c r="D14" s="5" t="s">
        <v>11</v>
      </c>
      <c r="E14" s="6" t="s">
        <v>152</v>
      </c>
      <c r="F14" s="51">
        <v>35.5</v>
      </c>
      <c r="G14" s="53">
        <v>50.8</v>
      </c>
      <c r="H14" s="5" t="s">
        <v>13</v>
      </c>
      <c r="I14" s="5">
        <v>5</v>
      </c>
      <c r="J14" s="5" t="s">
        <v>14</v>
      </c>
      <c r="K14" s="7" t="s">
        <v>153</v>
      </c>
      <c r="L14" s="7" t="s">
        <v>154</v>
      </c>
      <c r="M14" s="7" t="s">
        <v>145</v>
      </c>
      <c r="N14" s="9">
        <v>200000</v>
      </c>
    </row>
    <row r="15" spans="2:14" x14ac:dyDescent="0.3">
      <c r="B15" s="8">
        <v>6</v>
      </c>
      <c r="C15" s="19" t="s">
        <v>587</v>
      </c>
      <c r="D15" s="5" t="s">
        <v>11</v>
      </c>
      <c r="E15" s="6" t="s">
        <v>155</v>
      </c>
      <c r="F15" s="51">
        <v>34.5</v>
      </c>
      <c r="G15" s="53">
        <v>49.6</v>
      </c>
      <c r="H15" s="5" t="s">
        <v>13</v>
      </c>
      <c r="I15" s="5">
        <v>6</v>
      </c>
      <c r="J15" s="5" t="s">
        <v>14</v>
      </c>
      <c r="K15" s="7" t="s">
        <v>156</v>
      </c>
      <c r="L15" s="7" t="s">
        <v>157</v>
      </c>
      <c r="M15" s="7" t="s">
        <v>88</v>
      </c>
      <c r="N15" s="9">
        <v>199974</v>
      </c>
    </row>
    <row r="16" spans="2:14" x14ac:dyDescent="0.3">
      <c r="B16" s="8">
        <v>7</v>
      </c>
      <c r="C16" s="19" t="s">
        <v>587</v>
      </c>
      <c r="D16" s="5" t="s">
        <v>11</v>
      </c>
      <c r="E16" s="6" t="s">
        <v>158</v>
      </c>
      <c r="F16" s="52">
        <v>33.5</v>
      </c>
      <c r="G16" s="53">
        <v>48.45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145</v>
      </c>
      <c r="N16" s="46" t="s">
        <v>599</v>
      </c>
    </row>
    <row r="17" spans="2:14" x14ac:dyDescent="0.3">
      <c r="B17" s="8">
        <v>8</v>
      </c>
      <c r="C17" s="19" t="s">
        <v>587</v>
      </c>
      <c r="D17" s="5" t="s">
        <v>11</v>
      </c>
      <c r="E17" s="6" t="s">
        <v>159</v>
      </c>
      <c r="F17" s="52">
        <v>34.5</v>
      </c>
      <c r="G17" s="53">
        <v>48.05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88</v>
      </c>
      <c r="N17" s="46" t="s">
        <v>599</v>
      </c>
    </row>
    <row r="18" spans="2:14" x14ac:dyDescent="0.3">
      <c r="B18" s="8">
        <v>9</v>
      </c>
      <c r="C18" s="19" t="s">
        <v>587</v>
      </c>
      <c r="D18" s="5" t="s">
        <v>11</v>
      </c>
      <c r="E18" s="6" t="s">
        <v>160</v>
      </c>
      <c r="F18" s="52">
        <v>33.5</v>
      </c>
      <c r="G18" s="53">
        <v>47.7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145</v>
      </c>
      <c r="N18" s="46" t="s">
        <v>599</v>
      </c>
    </row>
    <row r="19" spans="2:14" x14ac:dyDescent="0.3">
      <c r="B19" s="8">
        <v>10</v>
      </c>
      <c r="C19" s="19" t="s">
        <v>587</v>
      </c>
      <c r="D19" s="5" t="s">
        <v>11</v>
      </c>
      <c r="E19" s="6" t="s">
        <v>161</v>
      </c>
      <c r="F19" s="52">
        <v>33</v>
      </c>
      <c r="G19" s="53">
        <v>46.6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145</v>
      </c>
      <c r="N19" s="46" t="s">
        <v>599</v>
      </c>
    </row>
    <row r="20" spans="2:14" x14ac:dyDescent="0.3">
      <c r="B20" s="8">
        <v>11</v>
      </c>
      <c r="C20" s="19" t="s">
        <v>587</v>
      </c>
      <c r="D20" s="5" t="s">
        <v>11</v>
      </c>
      <c r="E20" s="6" t="s">
        <v>162</v>
      </c>
      <c r="F20" s="52">
        <v>32.5</v>
      </c>
      <c r="G20" s="53">
        <v>46.45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145</v>
      </c>
      <c r="N20" s="46" t="s">
        <v>599</v>
      </c>
    </row>
    <row r="21" spans="2:14" x14ac:dyDescent="0.3">
      <c r="B21" s="8">
        <v>12</v>
      </c>
      <c r="C21" s="19" t="s">
        <v>587</v>
      </c>
      <c r="D21" s="5" t="s">
        <v>11</v>
      </c>
      <c r="E21" s="6" t="s">
        <v>163</v>
      </c>
      <c r="F21" s="52">
        <v>32</v>
      </c>
      <c r="G21" s="53">
        <v>46.1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145</v>
      </c>
      <c r="N21" s="46" t="s">
        <v>599</v>
      </c>
    </row>
    <row r="22" spans="2:14" x14ac:dyDescent="0.3">
      <c r="B22" s="8">
        <v>13</v>
      </c>
      <c r="C22" s="19" t="s">
        <v>587</v>
      </c>
      <c r="D22" s="5" t="s">
        <v>11</v>
      </c>
      <c r="E22" s="6" t="s">
        <v>164</v>
      </c>
      <c r="F22" s="52">
        <v>33</v>
      </c>
      <c r="G22" s="53">
        <v>46.1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145</v>
      </c>
      <c r="N22" s="46" t="s">
        <v>599</v>
      </c>
    </row>
    <row r="23" spans="2:14" x14ac:dyDescent="0.3">
      <c r="B23" s="8">
        <v>14</v>
      </c>
      <c r="C23" s="19" t="s">
        <v>587</v>
      </c>
      <c r="D23" s="5" t="s">
        <v>11</v>
      </c>
      <c r="E23" s="6" t="s">
        <v>165</v>
      </c>
      <c r="F23" s="52">
        <v>32</v>
      </c>
      <c r="G23" s="53">
        <v>45.85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88</v>
      </c>
      <c r="N23" s="46" t="s">
        <v>599</v>
      </c>
    </row>
    <row r="24" spans="2:14" x14ac:dyDescent="0.3">
      <c r="B24" s="8">
        <v>15</v>
      </c>
      <c r="C24" s="19" t="s">
        <v>587</v>
      </c>
      <c r="D24" s="5" t="s">
        <v>11</v>
      </c>
      <c r="E24" s="6" t="s">
        <v>166</v>
      </c>
      <c r="F24" s="52">
        <v>32</v>
      </c>
      <c r="G24" s="53">
        <v>45.85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145</v>
      </c>
      <c r="N24" s="46" t="s">
        <v>599</v>
      </c>
    </row>
    <row r="25" spans="2:14" x14ac:dyDescent="0.3">
      <c r="B25" s="8">
        <v>16</v>
      </c>
      <c r="C25" s="19" t="s">
        <v>587</v>
      </c>
      <c r="D25" s="5" t="s">
        <v>11</v>
      </c>
      <c r="E25" s="6" t="s">
        <v>167</v>
      </c>
      <c r="F25" s="52">
        <v>32</v>
      </c>
      <c r="G25" s="53">
        <v>45.65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88</v>
      </c>
      <c r="N25" s="46" t="s">
        <v>599</v>
      </c>
    </row>
    <row r="26" spans="2:14" x14ac:dyDescent="0.3">
      <c r="B26" s="8">
        <v>17</v>
      </c>
      <c r="C26" s="19" t="s">
        <v>587</v>
      </c>
      <c r="D26" s="5" t="s">
        <v>11</v>
      </c>
      <c r="E26" s="6" t="s">
        <v>168</v>
      </c>
      <c r="F26" s="52">
        <v>32</v>
      </c>
      <c r="G26" s="53">
        <v>45.55</v>
      </c>
      <c r="H26" s="5" t="s">
        <v>13</v>
      </c>
      <c r="I26" s="5">
        <v>17</v>
      </c>
      <c r="J26" s="5" t="s">
        <v>36</v>
      </c>
      <c r="K26" s="45" t="s">
        <v>599</v>
      </c>
      <c r="L26" s="45" t="s">
        <v>599</v>
      </c>
      <c r="M26" s="7" t="s">
        <v>145</v>
      </c>
      <c r="N26" s="46" t="s">
        <v>599</v>
      </c>
    </row>
    <row r="27" spans="2:14" x14ac:dyDescent="0.3">
      <c r="B27" s="8">
        <v>18</v>
      </c>
      <c r="C27" s="19" t="s">
        <v>587</v>
      </c>
      <c r="D27" s="5" t="s">
        <v>11</v>
      </c>
      <c r="E27" s="6" t="s">
        <v>169</v>
      </c>
      <c r="F27" s="52">
        <v>32.5</v>
      </c>
      <c r="G27" s="53">
        <v>45.35</v>
      </c>
      <c r="H27" s="5" t="s">
        <v>13</v>
      </c>
      <c r="I27" s="5">
        <v>18</v>
      </c>
      <c r="J27" s="5" t="s">
        <v>36</v>
      </c>
      <c r="K27" s="45" t="s">
        <v>599</v>
      </c>
      <c r="L27" s="45" t="s">
        <v>599</v>
      </c>
      <c r="M27" s="7" t="s">
        <v>88</v>
      </c>
      <c r="N27" s="46" t="s">
        <v>599</v>
      </c>
    </row>
    <row r="28" spans="2:14" x14ac:dyDescent="0.3">
      <c r="B28" s="8">
        <v>19</v>
      </c>
      <c r="C28" s="19" t="s">
        <v>587</v>
      </c>
      <c r="D28" s="5" t="s">
        <v>11</v>
      </c>
      <c r="E28" s="6" t="s">
        <v>170</v>
      </c>
      <c r="F28" s="52">
        <v>31</v>
      </c>
      <c r="G28" s="53">
        <v>43.2</v>
      </c>
      <c r="H28" s="5" t="s">
        <v>13</v>
      </c>
      <c r="I28" s="5">
        <v>19</v>
      </c>
      <c r="J28" s="5" t="s">
        <v>36</v>
      </c>
      <c r="K28" s="45" t="s">
        <v>599</v>
      </c>
      <c r="L28" s="45" t="s">
        <v>599</v>
      </c>
      <c r="M28" s="7" t="s">
        <v>145</v>
      </c>
      <c r="N28" s="46" t="s">
        <v>599</v>
      </c>
    </row>
    <row r="29" spans="2:14" x14ac:dyDescent="0.3">
      <c r="B29" s="8">
        <v>20</v>
      </c>
      <c r="C29" s="19" t="s">
        <v>587</v>
      </c>
      <c r="D29" s="5" t="s">
        <v>11</v>
      </c>
      <c r="E29" s="6" t="s">
        <v>171</v>
      </c>
      <c r="F29" s="52">
        <v>29.5</v>
      </c>
      <c r="G29" s="53">
        <v>43</v>
      </c>
      <c r="H29" s="5" t="s">
        <v>13</v>
      </c>
      <c r="I29" s="5">
        <v>20</v>
      </c>
      <c r="J29" s="5" t="s">
        <v>36</v>
      </c>
      <c r="K29" s="45" t="s">
        <v>599</v>
      </c>
      <c r="L29" s="45" t="s">
        <v>599</v>
      </c>
      <c r="M29" s="7" t="s">
        <v>172</v>
      </c>
      <c r="N29" s="46" t="s">
        <v>599</v>
      </c>
    </row>
    <row r="30" spans="2:14" x14ac:dyDescent="0.3">
      <c r="B30" s="8">
        <v>21</v>
      </c>
      <c r="C30" s="19" t="s">
        <v>587</v>
      </c>
      <c r="D30" s="5" t="s">
        <v>11</v>
      </c>
      <c r="E30" s="6" t="s">
        <v>173</v>
      </c>
      <c r="F30" s="52">
        <v>30.5</v>
      </c>
      <c r="G30" s="53">
        <v>42.6</v>
      </c>
      <c r="H30" s="5" t="s">
        <v>13</v>
      </c>
      <c r="I30" s="5">
        <v>21</v>
      </c>
      <c r="J30" s="5" t="s">
        <v>36</v>
      </c>
      <c r="K30" s="45" t="s">
        <v>599</v>
      </c>
      <c r="L30" s="45" t="s">
        <v>599</v>
      </c>
      <c r="M30" s="7" t="s">
        <v>172</v>
      </c>
      <c r="N30" s="46" t="s">
        <v>599</v>
      </c>
    </row>
    <row r="31" spans="2:14" x14ac:dyDescent="0.3">
      <c r="B31" s="8">
        <v>22</v>
      </c>
      <c r="C31" s="19" t="s">
        <v>587</v>
      </c>
      <c r="D31" s="5" t="s">
        <v>11</v>
      </c>
      <c r="E31" s="6" t="s">
        <v>174</v>
      </c>
      <c r="F31" s="52">
        <v>30.5</v>
      </c>
      <c r="G31" s="53">
        <v>42.45</v>
      </c>
      <c r="H31" s="5" t="s">
        <v>13</v>
      </c>
      <c r="I31" s="5">
        <v>22</v>
      </c>
      <c r="J31" s="5" t="s">
        <v>36</v>
      </c>
      <c r="K31" s="45" t="s">
        <v>599</v>
      </c>
      <c r="L31" s="45" t="s">
        <v>599</v>
      </c>
      <c r="M31" s="7" t="s">
        <v>145</v>
      </c>
      <c r="N31" s="46" t="s">
        <v>599</v>
      </c>
    </row>
    <row r="32" spans="2:14" x14ac:dyDescent="0.3">
      <c r="B32" s="8">
        <v>23</v>
      </c>
      <c r="C32" s="19" t="s">
        <v>587</v>
      </c>
      <c r="D32" s="5" t="s">
        <v>11</v>
      </c>
      <c r="E32" s="6" t="s">
        <v>175</v>
      </c>
      <c r="F32" s="52">
        <v>29.5</v>
      </c>
      <c r="G32" s="53">
        <v>41.8</v>
      </c>
      <c r="H32" s="5" t="s">
        <v>13</v>
      </c>
      <c r="I32" s="5">
        <v>23</v>
      </c>
      <c r="J32" s="5" t="s">
        <v>36</v>
      </c>
      <c r="K32" s="45" t="s">
        <v>599</v>
      </c>
      <c r="L32" s="45" t="s">
        <v>599</v>
      </c>
      <c r="M32" s="7" t="s">
        <v>88</v>
      </c>
      <c r="N32" s="46" t="s">
        <v>599</v>
      </c>
    </row>
    <row r="33" spans="2:14" x14ac:dyDescent="0.3">
      <c r="B33" s="8">
        <v>24</v>
      </c>
      <c r="C33" s="19" t="s">
        <v>587</v>
      </c>
      <c r="D33" s="5" t="s">
        <v>11</v>
      </c>
      <c r="E33" s="6" t="s">
        <v>176</v>
      </c>
      <c r="F33" s="52">
        <v>29</v>
      </c>
      <c r="G33" s="53">
        <v>41.5</v>
      </c>
      <c r="H33" s="5" t="s">
        <v>13</v>
      </c>
      <c r="I33" s="5">
        <v>24</v>
      </c>
      <c r="J33" s="5" t="s">
        <v>36</v>
      </c>
      <c r="K33" s="45" t="s">
        <v>599</v>
      </c>
      <c r="L33" s="45" t="s">
        <v>599</v>
      </c>
      <c r="M33" s="7" t="s">
        <v>88</v>
      </c>
      <c r="N33" s="46" t="s">
        <v>599</v>
      </c>
    </row>
    <row r="34" spans="2:14" x14ac:dyDescent="0.3">
      <c r="B34" s="8">
        <v>25</v>
      </c>
      <c r="C34" s="19" t="s">
        <v>587</v>
      </c>
      <c r="D34" s="5" t="s">
        <v>11</v>
      </c>
      <c r="E34" s="6" t="s">
        <v>177</v>
      </c>
      <c r="F34" s="52">
        <v>29.5</v>
      </c>
      <c r="G34" s="53">
        <v>41</v>
      </c>
      <c r="H34" s="5" t="s">
        <v>13</v>
      </c>
      <c r="I34" s="5">
        <v>25</v>
      </c>
      <c r="J34" s="5" t="s">
        <v>36</v>
      </c>
      <c r="K34" s="45" t="s">
        <v>599</v>
      </c>
      <c r="L34" s="45" t="s">
        <v>599</v>
      </c>
      <c r="M34" s="7" t="s">
        <v>88</v>
      </c>
      <c r="N34" s="46" t="s">
        <v>599</v>
      </c>
    </row>
    <row r="35" spans="2:14" x14ac:dyDescent="0.3">
      <c r="B35" s="8">
        <v>26</v>
      </c>
      <c r="C35" s="19" t="s">
        <v>587</v>
      </c>
      <c r="D35" s="5" t="s">
        <v>11</v>
      </c>
      <c r="E35" s="6" t="s">
        <v>180</v>
      </c>
      <c r="F35" s="52">
        <v>27.5</v>
      </c>
      <c r="G35" s="53">
        <v>38.450000000000003</v>
      </c>
      <c r="H35" s="5" t="s">
        <v>59</v>
      </c>
      <c r="I35" s="5" t="s">
        <v>60</v>
      </c>
      <c r="J35" s="5" t="s">
        <v>36</v>
      </c>
      <c r="K35" s="45" t="s">
        <v>599</v>
      </c>
      <c r="L35" s="44" t="s">
        <v>599</v>
      </c>
      <c r="M35" s="7" t="s">
        <v>88</v>
      </c>
      <c r="N35" s="46" t="s">
        <v>599</v>
      </c>
    </row>
    <row r="36" spans="2:14" x14ac:dyDescent="0.3">
      <c r="B36" s="8">
        <v>27</v>
      </c>
      <c r="C36" s="19" t="s">
        <v>587</v>
      </c>
      <c r="D36" s="5" t="s">
        <v>11</v>
      </c>
      <c r="E36" s="6" t="s">
        <v>182</v>
      </c>
      <c r="F36" s="52">
        <v>24.5</v>
      </c>
      <c r="G36" s="53">
        <v>35.15</v>
      </c>
      <c r="H36" s="5" t="s">
        <v>59</v>
      </c>
      <c r="I36" s="5" t="s">
        <v>60</v>
      </c>
      <c r="J36" s="5" t="s">
        <v>36</v>
      </c>
      <c r="K36" s="45" t="s">
        <v>599</v>
      </c>
      <c r="L36" s="44" t="s">
        <v>599</v>
      </c>
      <c r="M36" s="7" t="s">
        <v>145</v>
      </c>
      <c r="N36" s="46" t="s">
        <v>599</v>
      </c>
    </row>
    <row r="37" spans="2:14" x14ac:dyDescent="0.3">
      <c r="B37" s="8">
        <v>28</v>
      </c>
      <c r="C37" s="19" t="s">
        <v>587</v>
      </c>
      <c r="D37" s="5" t="s">
        <v>11</v>
      </c>
      <c r="E37" s="6" t="s">
        <v>181</v>
      </c>
      <c r="F37" s="52">
        <v>27</v>
      </c>
      <c r="G37" s="53">
        <v>38.25</v>
      </c>
      <c r="H37" s="5" t="s">
        <v>59</v>
      </c>
      <c r="I37" s="5" t="s">
        <v>60</v>
      </c>
      <c r="J37" s="5" t="s">
        <v>36</v>
      </c>
      <c r="K37" s="45" t="s">
        <v>599</v>
      </c>
      <c r="L37" s="44" t="s">
        <v>599</v>
      </c>
      <c r="M37" s="7" t="s">
        <v>145</v>
      </c>
      <c r="N37" s="46" t="s">
        <v>599</v>
      </c>
    </row>
    <row r="38" spans="2:14" x14ac:dyDescent="0.3">
      <c r="B38" s="8">
        <v>29</v>
      </c>
      <c r="C38" s="19" t="s">
        <v>587</v>
      </c>
      <c r="D38" s="5" t="s">
        <v>11</v>
      </c>
      <c r="E38" s="6" t="s">
        <v>178</v>
      </c>
      <c r="F38" s="52">
        <v>30</v>
      </c>
      <c r="G38" s="53">
        <v>42.6</v>
      </c>
      <c r="H38" s="5" t="s">
        <v>59</v>
      </c>
      <c r="I38" s="5" t="s">
        <v>60</v>
      </c>
      <c r="J38" s="5" t="s">
        <v>36</v>
      </c>
      <c r="K38" s="45" t="s">
        <v>599</v>
      </c>
      <c r="L38" s="44" t="s">
        <v>599</v>
      </c>
      <c r="M38" s="7" t="s">
        <v>88</v>
      </c>
      <c r="N38" s="46" t="s">
        <v>599</v>
      </c>
    </row>
    <row r="39" spans="2:14" x14ac:dyDescent="0.3">
      <c r="B39" s="8">
        <v>30</v>
      </c>
      <c r="C39" s="19" t="s">
        <v>587</v>
      </c>
      <c r="D39" s="5" t="s">
        <v>11</v>
      </c>
      <c r="E39" s="6" t="s">
        <v>179</v>
      </c>
      <c r="F39" s="52">
        <v>28.5</v>
      </c>
      <c r="G39" s="53">
        <v>40.65</v>
      </c>
      <c r="H39" s="5" t="s">
        <v>59</v>
      </c>
      <c r="I39" s="5" t="s">
        <v>60</v>
      </c>
      <c r="J39" s="5" t="s">
        <v>36</v>
      </c>
      <c r="K39" s="45" t="s">
        <v>599</v>
      </c>
      <c r="L39" s="44" t="s">
        <v>599</v>
      </c>
      <c r="M39" s="7" t="s">
        <v>88</v>
      </c>
      <c r="N39" s="46" t="s">
        <v>599</v>
      </c>
    </row>
    <row r="40" spans="2:14" x14ac:dyDescent="0.3">
      <c r="B40" s="13"/>
      <c r="C40" s="23"/>
      <c r="D40" s="20"/>
      <c r="E40" s="14"/>
      <c r="F40" s="14"/>
      <c r="G40" s="14"/>
      <c r="H40" s="14"/>
      <c r="I40" s="14"/>
      <c r="J40" s="14"/>
      <c r="K40" s="14"/>
      <c r="L40" s="14"/>
      <c r="M40" s="15" t="s">
        <v>64</v>
      </c>
      <c r="N40" s="16">
        <f>SUBTOTAL(109,Table147[Skiriamos lėšos, iš viso])</f>
        <v>1199287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18DD-A54C-A444-8E04-50065EAB768E}">
  <dimension ref="B5:N17"/>
  <sheetViews>
    <sheetView showGridLines="0" zoomScale="90" zoomScaleNormal="90" workbookViewId="0">
      <selection activeCell="H18" sqref="H18"/>
    </sheetView>
  </sheetViews>
  <sheetFormatPr defaultColWidth="11.19921875" defaultRowHeight="15.6" x14ac:dyDescent="0.3"/>
  <cols>
    <col min="1" max="1" width="2.19921875" customWidth="1"/>
    <col min="2" max="2" width="4.19921875" customWidth="1"/>
    <col min="3" max="3" width="6.19921875" style="22" customWidth="1"/>
    <col min="4" max="4" width="9.3984375" style="18" customWidth="1"/>
    <col min="5" max="5" width="13.296875" customWidth="1"/>
    <col min="6" max="6" width="11" customWidth="1"/>
    <col min="7" max="7" width="10.19921875" customWidth="1"/>
    <col min="8" max="8" width="15.69921875" customWidth="1"/>
    <col min="9" max="9" width="17.796875" customWidth="1"/>
    <col min="10" max="10" width="16.69921875" customWidth="1"/>
    <col min="11" max="11" width="22.296875" customWidth="1"/>
    <col min="12" max="12" width="43.19921875" customWidth="1"/>
    <col min="13" max="13" width="38" customWidth="1"/>
    <col min="14" max="14" width="10.796875" customWidth="1"/>
  </cols>
  <sheetData>
    <row r="5" spans="2:14" ht="18" x14ac:dyDescent="0.3">
      <c r="B5" s="3" t="s">
        <v>663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9" spans="2:14" ht="61.8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587</v>
      </c>
      <c r="D10" s="5" t="s">
        <v>66</v>
      </c>
      <c r="E10" s="6" t="s">
        <v>183</v>
      </c>
      <c r="F10" s="51">
        <v>37.5</v>
      </c>
      <c r="G10" s="53">
        <v>53.25</v>
      </c>
      <c r="H10" s="5" t="s">
        <v>13</v>
      </c>
      <c r="I10" s="5">
        <v>1</v>
      </c>
      <c r="J10" s="5" t="s">
        <v>14</v>
      </c>
      <c r="K10" s="7" t="s">
        <v>184</v>
      </c>
      <c r="L10" s="7" t="s">
        <v>185</v>
      </c>
      <c r="M10" s="7" t="s">
        <v>88</v>
      </c>
      <c r="N10" s="9">
        <v>199950</v>
      </c>
    </row>
    <row r="11" spans="2:14" x14ac:dyDescent="0.3">
      <c r="B11" s="8">
        <v>2</v>
      </c>
      <c r="C11" s="19" t="s">
        <v>587</v>
      </c>
      <c r="D11" s="5" t="s">
        <v>66</v>
      </c>
      <c r="E11" s="6" t="s">
        <v>186</v>
      </c>
      <c r="F11" s="52">
        <v>33.5</v>
      </c>
      <c r="G11" s="53">
        <v>48.85</v>
      </c>
      <c r="H11" s="5" t="s">
        <v>13</v>
      </c>
      <c r="I11" s="5">
        <v>2</v>
      </c>
      <c r="J11" s="5" t="s">
        <v>684</v>
      </c>
      <c r="K11" s="45" t="s">
        <v>599</v>
      </c>
      <c r="L11" s="45" t="s">
        <v>599</v>
      </c>
      <c r="M11" s="7" t="s">
        <v>88</v>
      </c>
      <c r="N11" s="46" t="s">
        <v>599</v>
      </c>
    </row>
    <row r="12" spans="2:14" x14ac:dyDescent="0.3">
      <c r="B12" s="8">
        <v>3</v>
      </c>
      <c r="C12" s="19" t="s">
        <v>587</v>
      </c>
      <c r="D12" s="5" t="s">
        <v>66</v>
      </c>
      <c r="E12" s="6" t="s">
        <v>187</v>
      </c>
      <c r="F12" s="52">
        <v>34</v>
      </c>
      <c r="G12" s="53">
        <v>48.45</v>
      </c>
      <c r="H12" s="5" t="s">
        <v>13</v>
      </c>
      <c r="I12" s="5">
        <v>3</v>
      </c>
      <c r="J12" s="5" t="s">
        <v>36</v>
      </c>
      <c r="K12" s="45" t="s">
        <v>599</v>
      </c>
      <c r="L12" s="45" t="s">
        <v>599</v>
      </c>
      <c r="M12" s="7" t="s">
        <v>88</v>
      </c>
      <c r="N12" s="46" t="s">
        <v>599</v>
      </c>
    </row>
    <row r="13" spans="2:14" x14ac:dyDescent="0.3">
      <c r="B13" s="8">
        <v>4</v>
      </c>
      <c r="C13" s="19" t="s">
        <v>587</v>
      </c>
      <c r="D13" s="5" t="s">
        <v>66</v>
      </c>
      <c r="E13" s="6" t="s">
        <v>188</v>
      </c>
      <c r="F13" s="52">
        <v>32</v>
      </c>
      <c r="G13" s="53">
        <v>45.1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145</v>
      </c>
      <c r="N13" s="46" t="s">
        <v>599</v>
      </c>
    </row>
    <row r="14" spans="2:14" x14ac:dyDescent="0.3">
      <c r="B14" s="8">
        <v>5</v>
      </c>
      <c r="C14" s="19" t="s">
        <v>587</v>
      </c>
      <c r="D14" s="5" t="s">
        <v>66</v>
      </c>
      <c r="E14" s="6" t="s">
        <v>189</v>
      </c>
      <c r="F14" s="52">
        <v>30.5</v>
      </c>
      <c r="G14" s="53">
        <v>43.5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145</v>
      </c>
      <c r="N14" s="46" t="s">
        <v>599</v>
      </c>
    </row>
    <row r="15" spans="2:14" x14ac:dyDescent="0.3">
      <c r="B15" s="8">
        <v>6</v>
      </c>
      <c r="C15" s="19" t="s">
        <v>587</v>
      </c>
      <c r="D15" s="5" t="s">
        <v>66</v>
      </c>
      <c r="E15" s="6" t="s">
        <v>190</v>
      </c>
      <c r="F15" s="52">
        <v>30</v>
      </c>
      <c r="G15" s="53">
        <v>42.25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145</v>
      </c>
      <c r="N15" s="46" t="s">
        <v>599</v>
      </c>
    </row>
    <row r="16" spans="2:14" x14ac:dyDescent="0.3">
      <c r="B16" s="8">
        <v>7</v>
      </c>
      <c r="C16" s="19" t="s">
        <v>587</v>
      </c>
      <c r="D16" s="5" t="s">
        <v>66</v>
      </c>
      <c r="E16" s="6" t="s">
        <v>191</v>
      </c>
      <c r="F16" s="52">
        <v>25.5</v>
      </c>
      <c r="G16" s="53">
        <v>36.6</v>
      </c>
      <c r="H16" s="5" t="s">
        <v>59</v>
      </c>
      <c r="I16" s="5" t="s">
        <v>60</v>
      </c>
      <c r="J16" s="5" t="s">
        <v>36</v>
      </c>
      <c r="K16" s="45" t="s">
        <v>599</v>
      </c>
      <c r="L16" s="45" t="s">
        <v>599</v>
      </c>
      <c r="M16" s="7" t="s">
        <v>145</v>
      </c>
      <c r="N16" s="46" t="s">
        <v>599</v>
      </c>
    </row>
    <row r="17" spans="2:14" x14ac:dyDescent="0.3">
      <c r="B17" s="13"/>
      <c r="C17" s="23"/>
      <c r="D17" s="20"/>
      <c r="E17" s="14"/>
      <c r="F17" s="14"/>
      <c r="G17" s="14"/>
      <c r="H17" s="14"/>
      <c r="I17" s="14"/>
      <c r="J17" s="14"/>
      <c r="K17" s="14"/>
      <c r="L17" s="14"/>
      <c r="M17" s="15" t="s">
        <v>64</v>
      </c>
      <c r="N17" s="16">
        <f>SUBTOTAL(109,Table148[Skiriamos lėšos, iš viso])</f>
        <v>199950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809E-4895-E84E-9527-71D640A29E4D}">
  <dimension ref="B5:N29"/>
  <sheetViews>
    <sheetView showGridLines="0" topLeftCell="A6" zoomScale="90" zoomScaleNormal="90" workbookViewId="0">
      <selection activeCell="B7" sqref="B7"/>
    </sheetView>
  </sheetViews>
  <sheetFormatPr defaultColWidth="11.19921875" defaultRowHeight="15.6" x14ac:dyDescent="0.3"/>
  <cols>
    <col min="1" max="1" width="2.296875" customWidth="1"/>
    <col min="2" max="2" width="4.69921875" customWidth="1"/>
    <col min="3" max="3" width="5.796875" style="22" customWidth="1"/>
    <col min="4" max="4" width="10.296875" style="18" customWidth="1"/>
    <col min="5" max="5" width="13.5" customWidth="1"/>
    <col min="6" max="6" width="11.296875" customWidth="1"/>
    <col min="7" max="7" width="10.296875" customWidth="1"/>
    <col min="8" max="8" width="15.69921875" customWidth="1"/>
    <col min="9" max="9" width="17.796875" customWidth="1"/>
    <col min="10" max="10" width="16.296875" customWidth="1"/>
    <col min="11" max="11" width="21.69921875" customWidth="1"/>
    <col min="12" max="12" width="41.296875" customWidth="1"/>
    <col min="13" max="13" width="38.19921875" customWidth="1"/>
    <col min="14" max="14" width="11.796875" customWidth="1"/>
  </cols>
  <sheetData>
    <row r="5" spans="2:14" ht="18" x14ac:dyDescent="0.3">
      <c r="B5" s="3" t="s">
        <v>664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9" customHeight="1" x14ac:dyDescent="0.3"/>
    <row r="9" spans="2:14" ht="60.6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588</v>
      </c>
      <c r="D10" s="5" t="s">
        <v>11</v>
      </c>
      <c r="E10" s="6" t="s">
        <v>192</v>
      </c>
      <c r="F10" s="51">
        <v>38</v>
      </c>
      <c r="G10" s="53">
        <v>54.65</v>
      </c>
      <c r="H10" s="5" t="s">
        <v>13</v>
      </c>
      <c r="I10" s="5">
        <v>1</v>
      </c>
      <c r="J10" s="5" t="s">
        <v>14</v>
      </c>
      <c r="K10" s="7" t="s">
        <v>193</v>
      </c>
      <c r="L10" s="7" t="s">
        <v>194</v>
      </c>
      <c r="M10" s="7" t="s">
        <v>92</v>
      </c>
      <c r="N10" s="9">
        <v>199965</v>
      </c>
    </row>
    <row r="11" spans="2:14" x14ac:dyDescent="0.3">
      <c r="B11" s="8">
        <v>2</v>
      </c>
      <c r="C11" s="19" t="s">
        <v>588</v>
      </c>
      <c r="D11" s="5" t="s">
        <v>11</v>
      </c>
      <c r="E11" s="6" t="s">
        <v>195</v>
      </c>
      <c r="F11" s="51">
        <v>36.5</v>
      </c>
      <c r="G11" s="53">
        <v>52.7</v>
      </c>
      <c r="H11" s="5" t="s">
        <v>13</v>
      </c>
      <c r="I11" s="5">
        <v>2</v>
      </c>
      <c r="J11" s="5" t="s">
        <v>14</v>
      </c>
      <c r="K11" s="7" t="s">
        <v>196</v>
      </c>
      <c r="L11" s="7" t="s">
        <v>197</v>
      </c>
      <c r="M11" s="7" t="s">
        <v>145</v>
      </c>
      <c r="N11" s="9">
        <v>199997</v>
      </c>
    </row>
    <row r="12" spans="2:14" x14ac:dyDescent="0.3">
      <c r="B12" s="8">
        <v>3</v>
      </c>
      <c r="C12" s="19" t="s">
        <v>588</v>
      </c>
      <c r="D12" s="5" t="s">
        <v>11</v>
      </c>
      <c r="E12" s="6" t="s">
        <v>198</v>
      </c>
      <c r="F12" s="51">
        <v>35.5</v>
      </c>
      <c r="G12" s="53">
        <v>50.05</v>
      </c>
      <c r="H12" s="5" t="s">
        <v>13</v>
      </c>
      <c r="I12" s="5">
        <v>3</v>
      </c>
      <c r="J12" s="5" t="s">
        <v>14</v>
      </c>
      <c r="K12" s="7" t="s">
        <v>199</v>
      </c>
      <c r="L12" s="7" t="s">
        <v>200</v>
      </c>
      <c r="M12" s="7" t="s">
        <v>92</v>
      </c>
      <c r="N12" s="9">
        <v>199977</v>
      </c>
    </row>
    <row r="13" spans="2:14" x14ac:dyDescent="0.3">
      <c r="B13" s="8">
        <v>4</v>
      </c>
      <c r="C13" s="19" t="s">
        <v>588</v>
      </c>
      <c r="D13" s="5" t="s">
        <v>11</v>
      </c>
      <c r="E13" s="6" t="s">
        <v>201</v>
      </c>
      <c r="F13" s="51">
        <v>34.5</v>
      </c>
      <c r="G13" s="53">
        <v>48.6</v>
      </c>
      <c r="H13" s="5" t="s">
        <v>13</v>
      </c>
      <c r="I13" s="5">
        <v>4</v>
      </c>
      <c r="J13" s="5" t="s">
        <v>14</v>
      </c>
      <c r="K13" s="7" t="s">
        <v>202</v>
      </c>
      <c r="L13" s="7" t="s">
        <v>203</v>
      </c>
      <c r="M13" s="7" t="s">
        <v>88</v>
      </c>
      <c r="N13" s="9">
        <v>200000</v>
      </c>
    </row>
    <row r="14" spans="2:14" x14ac:dyDescent="0.3">
      <c r="B14" s="8">
        <v>5</v>
      </c>
      <c r="C14" s="19" t="s">
        <v>588</v>
      </c>
      <c r="D14" s="5" t="s">
        <v>11</v>
      </c>
      <c r="E14" s="6" t="s">
        <v>204</v>
      </c>
      <c r="F14" s="52">
        <v>34</v>
      </c>
      <c r="G14" s="53">
        <v>48.2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145</v>
      </c>
      <c r="N14" s="46" t="s">
        <v>599</v>
      </c>
    </row>
    <row r="15" spans="2:14" x14ac:dyDescent="0.3">
      <c r="B15" s="8">
        <v>6</v>
      </c>
      <c r="C15" s="19" t="s">
        <v>588</v>
      </c>
      <c r="D15" s="5" t="s">
        <v>11</v>
      </c>
      <c r="E15" s="6" t="s">
        <v>205</v>
      </c>
      <c r="F15" s="52">
        <v>33.5</v>
      </c>
      <c r="G15" s="53">
        <v>47.6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145</v>
      </c>
      <c r="N15" s="46" t="s">
        <v>599</v>
      </c>
    </row>
    <row r="16" spans="2:14" x14ac:dyDescent="0.3">
      <c r="B16" s="8">
        <v>7</v>
      </c>
      <c r="C16" s="19" t="s">
        <v>588</v>
      </c>
      <c r="D16" s="5" t="s">
        <v>11</v>
      </c>
      <c r="E16" s="6" t="s">
        <v>206</v>
      </c>
      <c r="F16" s="52">
        <v>33</v>
      </c>
      <c r="G16" s="53">
        <v>47.25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145</v>
      </c>
      <c r="N16" s="46" t="s">
        <v>599</v>
      </c>
    </row>
    <row r="17" spans="2:14" x14ac:dyDescent="0.3">
      <c r="B17" s="8">
        <v>8</v>
      </c>
      <c r="C17" s="19" t="s">
        <v>588</v>
      </c>
      <c r="D17" s="5" t="s">
        <v>11</v>
      </c>
      <c r="E17" s="6" t="s">
        <v>207</v>
      </c>
      <c r="F17" s="52">
        <v>33</v>
      </c>
      <c r="G17" s="53">
        <v>46.85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172</v>
      </c>
      <c r="N17" s="46" t="s">
        <v>599</v>
      </c>
    </row>
    <row r="18" spans="2:14" x14ac:dyDescent="0.3">
      <c r="B18" s="8">
        <v>9</v>
      </c>
      <c r="C18" s="19" t="s">
        <v>588</v>
      </c>
      <c r="D18" s="5" t="s">
        <v>11</v>
      </c>
      <c r="E18" s="6" t="s">
        <v>208</v>
      </c>
      <c r="F18" s="52">
        <v>32.5</v>
      </c>
      <c r="G18" s="53">
        <v>46.6</v>
      </c>
      <c r="H18" s="5" t="s">
        <v>13</v>
      </c>
      <c r="I18" s="5">
        <v>9</v>
      </c>
      <c r="J18" s="5" t="s">
        <v>36</v>
      </c>
      <c r="K18" s="45" t="s">
        <v>599</v>
      </c>
      <c r="L18" s="45" t="s">
        <v>599</v>
      </c>
      <c r="M18" s="7" t="s">
        <v>92</v>
      </c>
      <c r="N18" s="46" t="s">
        <v>599</v>
      </c>
    </row>
    <row r="19" spans="2:14" x14ac:dyDescent="0.3">
      <c r="B19" s="8">
        <v>10</v>
      </c>
      <c r="C19" s="19" t="s">
        <v>588</v>
      </c>
      <c r="D19" s="5" t="s">
        <v>11</v>
      </c>
      <c r="E19" s="6" t="s">
        <v>209</v>
      </c>
      <c r="F19" s="52">
        <v>32.5</v>
      </c>
      <c r="G19" s="53">
        <v>46.25</v>
      </c>
      <c r="H19" s="5" t="s">
        <v>13</v>
      </c>
      <c r="I19" s="5">
        <v>10</v>
      </c>
      <c r="J19" s="5" t="s">
        <v>36</v>
      </c>
      <c r="K19" s="45" t="s">
        <v>599</v>
      </c>
      <c r="L19" s="45" t="s">
        <v>599</v>
      </c>
      <c r="M19" s="7" t="s">
        <v>38</v>
      </c>
      <c r="N19" s="46" t="s">
        <v>599</v>
      </c>
    </row>
    <row r="20" spans="2:14" x14ac:dyDescent="0.3">
      <c r="B20" s="8">
        <v>11</v>
      </c>
      <c r="C20" s="19" t="s">
        <v>588</v>
      </c>
      <c r="D20" s="5" t="s">
        <v>11</v>
      </c>
      <c r="E20" s="6" t="s">
        <v>210</v>
      </c>
      <c r="F20" s="52">
        <v>31.5</v>
      </c>
      <c r="G20" s="53">
        <v>45.25</v>
      </c>
      <c r="H20" s="5" t="s">
        <v>13</v>
      </c>
      <c r="I20" s="5">
        <v>11</v>
      </c>
      <c r="J20" s="5" t="s">
        <v>36</v>
      </c>
      <c r="K20" s="45" t="s">
        <v>599</v>
      </c>
      <c r="L20" s="45" t="s">
        <v>599</v>
      </c>
      <c r="M20" s="7" t="s">
        <v>38</v>
      </c>
      <c r="N20" s="46" t="s">
        <v>599</v>
      </c>
    </row>
    <row r="21" spans="2:14" x14ac:dyDescent="0.3">
      <c r="B21" s="8">
        <v>12</v>
      </c>
      <c r="C21" s="19" t="s">
        <v>588</v>
      </c>
      <c r="D21" s="5" t="s">
        <v>11</v>
      </c>
      <c r="E21" s="6" t="s">
        <v>211</v>
      </c>
      <c r="F21" s="52">
        <v>31.5</v>
      </c>
      <c r="G21" s="53">
        <v>43.95</v>
      </c>
      <c r="H21" s="5" t="s">
        <v>13</v>
      </c>
      <c r="I21" s="5">
        <v>12</v>
      </c>
      <c r="J21" s="5" t="s">
        <v>36</v>
      </c>
      <c r="K21" s="45" t="s">
        <v>599</v>
      </c>
      <c r="L21" s="45" t="s">
        <v>599</v>
      </c>
      <c r="M21" s="7" t="s">
        <v>92</v>
      </c>
      <c r="N21" s="46" t="s">
        <v>599</v>
      </c>
    </row>
    <row r="22" spans="2:14" x14ac:dyDescent="0.3">
      <c r="B22" s="8">
        <v>13</v>
      </c>
      <c r="C22" s="19" t="s">
        <v>588</v>
      </c>
      <c r="D22" s="5" t="s">
        <v>11</v>
      </c>
      <c r="E22" s="6" t="s">
        <v>212</v>
      </c>
      <c r="F22" s="52">
        <v>30.5</v>
      </c>
      <c r="G22" s="53">
        <v>43.1</v>
      </c>
      <c r="H22" s="5" t="s">
        <v>13</v>
      </c>
      <c r="I22" s="5">
        <v>13</v>
      </c>
      <c r="J22" s="5" t="s">
        <v>36</v>
      </c>
      <c r="K22" s="45" t="s">
        <v>599</v>
      </c>
      <c r="L22" s="45" t="s">
        <v>599</v>
      </c>
      <c r="M22" s="7" t="s">
        <v>92</v>
      </c>
      <c r="N22" s="46" t="s">
        <v>599</v>
      </c>
    </row>
    <row r="23" spans="2:14" x14ac:dyDescent="0.3">
      <c r="B23" s="8">
        <v>14</v>
      </c>
      <c r="C23" s="19" t="s">
        <v>588</v>
      </c>
      <c r="D23" s="5" t="s">
        <v>11</v>
      </c>
      <c r="E23" s="6" t="s">
        <v>213</v>
      </c>
      <c r="F23" s="52">
        <v>30</v>
      </c>
      <c r="G23" s="53">
        <v>43</v>
      </c>
      <c r="H23" s="5" t="s">
        <v>13</v>
      </c>
      <c r="I23" s="5">
        <v>14</v>
      </c>
      <c r="J23" s="5" t="s">
        <v>36</v>
      </c>
      <c r="K23" s="45" t="s">
        <v>599</v>
      </c>
      <c r="L23" s="45" t="s">
        <v>599</v>
      </c>
      <c r="M23" s="7" t="s">
        <v>145</v>
      </c>
      <c r="N23" s="46" t="s">
        <v>599</v>
      </c>
    </row>
    <row r="24" spans="2:14" x14ac:dyDescent="0.3">
      <c r="B24" s="8">
        <v>15</v>
      </c>
      <c r="C24" s="19" t="s">
        <v>588</v>
      </c>
      <c r="D24" s="5" t="s">
        <v>11</v>
      </c>
      <c r="E24" s="6" t="s">
        <v>214</v>
      </c>
      <c r="F24" s="52">
        <v>31</v>
      </c>
      <c r="G24" s="53">
        <v>42.85</v>
      </c>
      <c r="H24" s="5" t="s">
        <v>13</v>
      </c>
      <c r="I24" s="5">
        <v>15</v>
      </c>
      <c r="J24" s="5" t="s">
        <v>36</v>
      </c>
      <c r="K24" s="45" t="s">
        <v>599</v>
      </c>
      <c r="L24" s="45" t="s">
        <v>599</v>
      </c>
      <c r="M24" s="7" t="s">
        <v>38</v>
      </c>
      <c r="N24" s="46" t="s">
        <v>599</v>
      </c>
    </row>
    <row r="25" spans="2:14" x14ac:dyDescent="0.3">
      <c r="B25" s="8">
        <v>16</v>
      </c>
      <c r="C25" s="19" t="s">
        <v>588</v>
      </c>
      <c r="D25" s="5" t="s">
        <v>11</v>
      </c>
      <c r="E25" s="6" t="s">
        <v>215</v>
      </c>
      <c r="F25" s="52">
        <v>29</v>
      </c>
      <c r="G25" s="53">
        <v>41.4</v>
      </c>
      <c r="H25" s="5" t="s">
        <v>13</v>
      </c>
      <c r="I25" s="5">
        <v>16</v>
      </c>
      <c r="J25" s="5" t="s">
        <v>36</v>
      </c>
      <c r="K25" s="45" t="s">
        <v>599</v>
      </c>
      <c r="L25" s="45" t="s">
        <v>599</v>
      </c>
      <c r="M25" s="7" t="s">
        <v>38</v>
      </c>
      <c r="N25" s="46" t="s">
        <v>599</v>
      </c>
    </row>
    <row r="26" spans="2:14" x14ac:dyDescent="0.3">
      <c r="B26" s="8">
        <v>17</v>
      </c>
      <c r="C26" s="19" t="s">
        <v>588</v>
      </c>
      <c r="D26" s="5" t="s">
        <v>11</v>
      </c>
      <c r="E26" s="6" t="s">
        <v>216</v>
      </c>
      <c r="F26" s="52">
        <v>29</v>
      </c>
      <c r="G26" s="53">
        <v>40.9</v>
      </c>
      <c r="H26" s="5" t="s">
        <v>13</v>
      </c>
      <c r="I26" s="5">
        <v>17</v>
      </c>
      <c r="J26" s="5" t="s">
        <v>36</v>
      </c>
      <c r="K26" s="45" t="s">
        <v>599</v>
      </c>
      <c r="L26" s="45" t="s">
        <v>599</v>
      </c>
      <c r="M26" s="7" t="s">
        <v>38</v>
      </c>
      <c r="N26" s="46" t="s">
        <v>599</v>
      </c>
    </row>
    <row r="27" spans="2:14" x14ac:dyDescent="0.3">
      <c r="B27" s="8">
        <v>18</v>
      </c>
      <c r="C27" s="19" t="s">
        <v>588</v>
      </c>
      <c r="D27" s="5" t="s">
        <v>11</v>
      </c>
      <c r="E27" s="6" t="s">
        <v>217</v>
      </c>
      <c r="F27" s="52">
        <v>27</v>
      </c>
      <c r="G27" s="53">
        <v>38.950000000000003</v>
      </c>
      <c r="H27" s="5" t="s">
        <v>59</v>
      </c>
      <c r="I27" s="5" t="s">
        <v>60</v>
      </c>
      <c r="J27" s="5" t="s">
        <v>36</v>
      </c>
      <c r="K27" s="45" t="s">
        <v>599</v>
      </c>
      <c r="L27" s="45" t="s">
        <v>599</v>
      </c>
      <c r="M27" s="7" t="s">
        <v>38</v>
      </c>
      <c r="N27" s="46" t="s">
        <v>599</v>
      </c>
    </row>
    <row r="28" spans="2:14" x14ac:dyDescent="0.3">
      <c r="B28" s="8">
        <v>19</v>
      </c>
      <c r="C28" s="19" t="s">
        <v>588</v>
      </c>
      <c r="D28" s="5" t="s">
        <v>11</v>
      </c>
      <c r="E28" s="6" t="s">
        <v>218</v>
      </c>
      <c r="F28" s="52">
        <v>26</v>
      </c>
      <c r="G28" s="53">
        <v>37.450000000000003</v>
      </c>
      <c r="H28" s="5" t="s">
        <v>59</v>
      </c>
      <c r="I28" s="5" t="s">
        <v>60</v>
      </c>
      <c r="J28" s="5" t="s">
        <v>36</v>
      </c>
      <c r="K28" s="45" t="s">
        <v>599</v>
      </c>
      <c r="L28" s="45" t="s">
        <v>599</v>
      </c>
      <c r="M28" s="7" t="s">
        <v>17</v>
      </c>
      <c r="N28" s="46" t="s">
        <v>599</v>
      </c>
    </row>
    <row r="29" spans="2:14" x14ac:dyDescent="0.3">
      <c r="B29" s="13"/>
      <c r="C29" s="23"/>
      <c r="D29" s="20"/>
      <c r="E29" s="14"/>
      <c r="F29" s="14"/>
      <c r="G29" s="14"/>
      <c r="H29" s="14"/>
      <c r="I29" s="14"/>
      <c r="J29" s="14"/>
      <c r="K29" s="14"/>
      <c r="L29" s="14"/>
      <c r="M29" s="15" t="s">
        <v>64</v>
      </c>
      <c r="N29" s="16">
        <f>SUBTOTAL(109,Table149[Skiriamos lėšos, iš viso])</f>
        <v>799939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954F-1F34-9744-88E9-68EAE5F3312A}">
  <dimension ref="B5:N18"/>
  <sheetViews>
    <sheetView showGridLines="0" zoomScale="90" zoomScaleNormal="90" workbookViewId="0">
      <selection activeCell="G22" sqref="G22"/>
    </sheetView>
  </sheetViews>
  <sheetFormatPr defaultColWidth="11.19921875" defaultRowHeight="15.6" x14ac:dyDescent="0.3"/>
  <cols>
    <col min="1" max="1" width="2.19921875" customWidth="1"/>
    <col min="2" max="2" width="4.19921875" customWidth="1"/>
    <col min="3" max="3" width="6.69921875" style="22" customWidth="1"/>
    <col min="4" max="4" width="9.8984375" style="18" customWidth="1"/>
    <col min="5" max="5" width="13.296875" customWidth="1"/>
    <col min="6" max="6" width="11.296875" customWidth="1"/>
    <col min="7" max="7" width="10.19921875" customWidth="1"/>
    <col min="8" max="8" width="15.19921875" customWidth="1"/>
    <col min="9" max="9" width="17.796875" customWidth="1"/>
    <col min="10" max="10" width="16.5" customWidth="1"/>
    <col min="11" max="11" width="17.19921875" customWidth="1"/>
    <col min="12" max="12" width="40.796875" customWidth="1"/>
    <col min="13" max="13" width="37.296875" customWidth="1"/>
    <col min="14" max="14" width="11.19921875" customWidth="1"/>
  </cols>
  <sheetData>
    <row r="5" spans="2:14" ht="18" x14ac:dyDescent="0.3">
      <c r="B5" s="3" t="s">
        <v>665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583</v>
      </c>
    </row>
    <row r="7" spans="2:14" x14ac:dyDescent="0.3">
      <c r="B7" s="2" t="s">
        <v>584</v>
      </c>
    </row>
    <row r="8" spans="2:14" ht="9" customHeight="1" x14ac:dyDescent="0.3"/>
    <row r="9" spans="2:14" ht="61.8" customHeight="1" x14ac:dyDescent="0.3">
      <c r="B9" s="10" t="s">
        <v>65</v>
      </c>
      <c r="C9" s="11" t="s">
        <v>1</v>
      </c>
      <c r="D9" s="11" t="s">
        <v>690</v>
      </c>
      <c r="E9" s="11" t="s">
        <v>2</v>
      </c>
      <c r="F9" s="11" t="s">
        <v>3</v>
      </c>
      <c r="G9" s="11" t="s">
        <v>692</v>
      </c>
      <c r="H9" s="11" t="s">
        <v>4</v>
      </c>
      <c r="I9" s="11" t="s">
        <v>5</v>
      </c>
      <c r="J9" s="11" t="s">
        <v>6</v>
      </c>
      <c r="K9" s="11" t="s">
        <v>7</v>
      </c>
      <c r="L9" s="11" t="s">
        <v>8</v>
      </c>
      <c r="M9" s="12" t="s">
        <v>9</v>
      </c>
      <c r="N9" s="12" t="s">
        <v>10</v>
      </c>
    </row>
    <row r="10" spans="2:14" x14ac:dyDescent="0.3">
      <c r="B10" s="8">
        <v>1</v>
      </c>
      <c r="C10" s="19" t="s">
        <v>588</v>
      </c>
      <c r="D10" s="5" t="s">
        <v>66</v>
      </c>
      <c r="E10" s="6" t="s">
        <v>219</v>
      </c>
      <c r="F10" s="51">
        <v>35</v>
      </c>
      <c r="G10" s="53">
        <v>50.5</v>
      </c>
      <c r="H10" s="5" t="s">
        <v>13</v>
      </c>
      <c r="I10" s="5">
        <v>1</v>
      </c>
      <c r="J10" s="5" t="s">
        <v>14</v>
      </c>
      <c r="K10" s="7" t="s">
        <v>220</v>
      </c>
      <c r="L10" s="7" t="s">
        <v>221</v>
      </c>
      <c r="M10" s="7" t="s">
        <v>38</v>
      </c>
      <c r="N10" s="9">
        <v>200000</v>
      </c>
    </row>
    <row r="11" spans="2:14" x14ac:dyDescent="0.3">
      <c r="B11" s="8">
        <v>2</v>
      </c>
      <c r="C11" s="19" t="s">
        <v>588</v>
      </c>
      <c r="D11" s="5" t="s">
        <v>66</v>
      </c>
      <c r="E11" s="6" t="s">
        <v>222</v>
      </c>
      <c r="F11" s="51">
        <v>33.5</v>
      </c>
      <c r="G11" s="53">
        <v>47.7</v>
      </c>
      <c r="H11" s="5" t="s">
        <v>13</v>
      </c>
      <c r="I11" s="5">
        <v>2</v>
      </c>
      <c r="J11" s="5" t="s">
        <v>14</v>
      </c>
      <c r="K11" s="7" t="s">
        <v>223</v>
      </c>
      <c r="L11" s="7" t="s">
        <v>224</v>
      </c>
      <c r="M11" s="7" t="s">
        <v>145</v>
      </c>
      <c r="N11" s="9">
        <v>200000</v>
      </c>
    </row>
    <row r="12" spans="2:14" x14ac:dyDescent="0.3">
      <c r="B12" s="8">
        <v>3</v>
      </c>
      <c r="C12" s="19" t="s">
        <v>588</v>
      </c>
      <c r="D12" s="5" t="s">
        <v>66</v>
      </c>
      <c r="E12" s="6" t="s">
        <v>225</v>
      </c>
      <c r="F12" s="52">
        <v>34</v>
      </c>
      <c r="G12" s="53">
        <v>47.6</v>
      </c>
      <c r="H12" s="5" t="s">
        <v>13</v>
      </c>
      <c r="I12" s="5">
        <v>3</v>
      </c>
      <c r="J12" s="5" t="s">
        <v>36</v>
      </c>
      <c r="K12" s="45" t="s">
        <v>599</v>
      </c>
      <c r="L12" s="45" t="s">
        <v>599</v>
      </c>
      <c r="M12" s="7" t="s">
        <v>145</v>
      </c>
      <c r="N12" s="46" t="s">
        <v>599</v>
      </c>
    </row>
    <row r="13" spans="2:14" x14ac:dyDescent="0.3">
      <c r="B13" s="8">
        <v>4</v>
      </c>
      <c r="C13" s="19" t="s">
        <v>588</v>
      </c>
      <c r="D13" s="5" t="s">
        <v>66</v>
      </c>
      <c r="E13" s="6" t="s">
        <v>226</v>
      </c>
      <c r="F13" s="52">
        <v>31.5</v>
      </c>
      <c r="G13" s="53">
        <v>44.7</v>
      </c>
      <c r="H13" s="5" t="s">
        <v>13</v>
      </c>
      <c r="I13" s="5">
        <v>4</v>
      </c>
      <c r="J13" s="5" t="s">
        <v>36</v>
      </c>
      <c r="K13" s="45" t="s">
        <v>599</v>
      </c>
      <c r="L13" s="45" t="s">
        <v>599</v>
      </c>
      <c r="M13" s="7" t="s">
        <v>38</v>
      </c>
      <c r="N13" s="46" t="s">
        <v>599</v>
      </c>
    </row>
    <row r="14" spans="2:14" x14ac:dyDescent="0.3">
      <c r="B14" s="8">
        <v>5</v>
      </c>
      <c r="C14" s="19" t="s">
        <v>588</v>
      </c>
      <c r="D14" s="5" t="s">
        <v>66</v>
      </c>
      <c r="E14" s="6" t="s">
        <v>227</v>
      </c>
      <c r="F14" s="52">
        <v>31</v>
      </c>
      <c r="G14" s="53">
        <v>43.95</v>
      </c>
      <c r="H14" s="5" t="s">
        <v>13</v>
      </c>
      <c r="I14" s="5">
        <v>5</v>
      </c>
      <c r="J14" s="5" t="s">
        <v>36</v>
      </c>
      <c r="K14" s="45" t="s">
        <v>599</v>
      </c>
      <c r="L14" s="45" t="s">
        <v>599</v>
      </c>
      <c r="M14" s="7" t="s">
        <v>38</v>
      </c>
      <c r="N14" s="46" t="s">
        <v>599</v>
      </c>
    </row>
    <row r="15" spans="2:14" x14ac:dyDescent="0.3">
      <c r="B15" s="8">
        <v>6</v>
      </c>
      <c r="C15" s="19" t="s">
        <v>588</v>
      </c>
      <c r="D15" s="5" t="s">
        <v>66</v>
      </c>
      <c r="E15" s="6" t="s">
        <v>228</v>
      </c>
      <c r="F15" s="52">
        <v>30.5</v>
      </c>
      <c r="G15" s="53">
        <v>43.9</v>
      </c>
      <c r="H15" s="5" t="s">
        <v>13</v>
      </c>
      <c r="I15" s="5">
        <v>6</v>
      </c>
      <c r="J15" s="5" t="s">
        <v>36</v>
      </c>
      <c r="K15" s="45" t="s">
        <v>599</v>
      </c>
      <c r="L15" s="45" t="s">
        <v>599</v>
      </c>
      <c r="M15" s="7" t="s">
        <v>145</v>
      </c>
      <c r="N15" s="46" t="s">
        <v>599</v>
      </c>
    </row>
    <row r="16" spans="2:14" x14ac:dyDescent="0.3">
      <c r="B16" s="8">
        <v>7</v>
      </c>
      <c r="C16" s="19" t="s">
        <v>588</v>
      </c>
      <c r="D16" s="5" t="s">
        <v>66</v>
      </c>
      <c r="E16" s="6" t="s">
        <v>229</v>
      </c>
      <c r="F16" s="52">
        <v>30.5</v>
      </c>
      <c r="G16" s="53">
        <v>43.75</v>
      </c>
      <c r="H16" s="5" t="s">
        <v>13</v>
      </c>
      <c r="I16" s="5">
        <v>7</v>
      </c>
      <c r="J16" s="5" t="s">
        <v>36</v>
      </c>
      <c r="K16" s="45" t="s">
        <v>599</v>
      </c>
      <c r="L16" s="45" t="s">
        <v>599</v>
      </c>
      <c r="M16" s="7" t="s">
        <v>145</v>
      </c>
      <c r="N16" s="46" t="s">
        <v>599</v>
      </c>
    </row>
    <row r="17" spans="2:14" x14ac:dyDescent="0.3">
      <c r="B17" s="8">
        <v>8</v>
      </c>
      <c r="C17" s="19" t="s">
        <v>588</v>
      </c>
      <c r="D17" s="5" t="s">
        <v>66</v>
      </c>
      <c r="E17" s="6" t="s">
        <v>230</v>
      </c>
      <c r="F17" s="52">
        <v>29.5</v>
      </c>
      <c r="G17" s="53">
        <v>41.25</v>
      </c>
      <c r="H17" s="5" t="s">
        <v>13</v>
      </c>
      <c r="I17" s="5">
        <v>8</v>
      </c>
      <c r="J17" s="5" t="s">
        <v>36</v>
      </c>
      <c r="K17" s="45" t="s">
        <v>599</v>
      </c>
      <c r="L17" s="45" t="s">
        <v>599</v>
      </c>
      <c r="M17" s="7" t="s">
        <v>145</v>
      </c>
      <c r="N17" s="46" t="s">
        <v>599</v>
      </c>
    </row>
    <row r="18" spans="2:14" x14ac:dyDescent="0.3">
      <c r="B18" s="13"/>
      <c r="C18" s="23"/>
      <c r="D18" s="20"/>
      <c r="E18" s="14"/>
      <c r="F18" s="14"/>
      <c r="G18" s="14"/>
      <c r="H18" s="14"/>
      <c r="I18" s="14"/>
      <c r="J18" s="14"/>
      <c r="K18" s="14"/>
      <c r="L18" s="14"/>
      <c r="M18" s="15" t="s">
        <v>64</v>
      </c>
      <c r="N18" s="16">
        <f>SUBTOTAL(109,Table1410[Skiriamos lėšos, iš viso])</f>
        <v>400000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2da0d06fc49a8f7505e9c9a9f778befc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4d261e1db6a09a9b140e2c2873446ebd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Props1.xml><?xml version="1.0" encoding="utf-8"?>
<ds:datastoreItem xmlns:ds="http://schemas.openxmlformats.org/officeDocument/2006/customXml" ds:itemID="{AED26908-9568-4E68-AEF9-18A8D8056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A2B65-62EF-4CD3-A451-21B57A5CBA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13A05-F902-4CD3-B39E-FEFE64CA5078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939bd16-3791-44ef-8104-03b6f98bd056"/>
    <ds:schemaRef ds:uri="http://www.w3.org/XML/1998/namespace"/>
    <ds:schemaRef ds:uri="http://schemas.microsoft.com/office/2006/documentManagement/types"/>
    <ds:schemaRef ds:uri="41a24112-7945-4c1c-9b7f-ad47ff7317a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25</vt:i4>
      </vt:variant>
    </vt:vector>
  </HeadingPairs>
  <TitlesOfParts>
    <vt:vector size="25" baseType="lpstr">
      <vt:lpstr>suvestinė</vt:lpstr>
      <vt:lpstr>A III</vt:lpstr>
      <vt:lpstr>A IV</vt:lpstr>
      <vt:lpstr>B III</vt:lpstr>
      <vt:lpstr>B IV</vt:lpstr>
      <vt:lpstr>C III</vt:lpstr>
      <vt:lpstr>C IV</vt:lpstr>
      <vt:lpstr>D III</vt:lpstr>
      <vt:lpstr>D IV</vt:lpstr>
      <vt:lpstr>E III</vt:lpstr>
      <vt:lpstr>E IV</vt:lpstr>
      <vt:lpstr>G III</vt:lpstr>
      <vt:lpstr>G IV</vt:lpstr>
      <vt:lpstr>H III</vt:lpstr>
      <vt:lpstr>H IV</vt:lpstr>
      <vt:lpstr>I III</vt:lpstr>
      <vt:lpstr>I IV</vt:lpstr>
      <vt:lpstr>K1 III</vt:lpstr>
      <vt:lpstr>K1 IV</vt:lpstr>
      <vt:lpstr>K2 III</vt:lpstr>
      <vt:lpstr>K2 IV</vt:lpstr>
      <vt:lpstr>L III</vt:lpstr>
      <vt:lpstr>L IV</vt:lpstr>
      <vt:lpstr>T III</vt:lpstr>
      <vt:lpstr>T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Plotnikovaitė | Lietuvos mokslo taryba</dc:creator>
  <cp:lastModifiedBy>Jolanta Paunksnienė | Lietuvos mokslo taryba</cp:lastModifiedBy>
  <dcterms:created xsi:type="dcterms:W3CDTF">2025-10-08T11:36:44Z</dcterms:created>
  <dcterms:modified xsi:type="dcterms:W3CDTF">2025-10-23T15:32:56Z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